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Maj" sheetId="1" r:id="rId1"/>
  </sheets>
  <definedNames>
    <definedName name="_xlnm.Print_Area" localSheetId="0">'Maj'!$A$1:$F$493</definedName>
  </definedNames>
  <calcPr fullCalcOnLoad="1"/>
</workbook>
</file>

<file path=xl/sharedStrings.xml><?xml version="1.0" encoding="utf-8"?>
<sst xmlns="http://schemas.openxmlformats.org/spreadsheetml/2006/main" count="550" uniqueCount="136">
  <si>
    <t>GRAMA</t>
  </si>
  <si>
    <t>Përshkrim</t>
  </si>
  <si>
    <t>Periudha</t>
  </si>
  <si>
    <t>Valutë</t>
  </si>
  <si>
    <t xml:space="preserve">    632  -  GJAKOVË</t>
  </si>
  <si>
    <t xml:space="preserve">      16016  -  ZYRA E KRYETARIT - GJAKOVË</t>
  </si>
  <si>
    <t xml:space="preserve">        11110  -  PAGAT NETO PËRMES LISTAVE TË PAGAVE</t>
  </si>
  <si>
    <t xml:space="preserve">        11500  -  TATIMI NDALUR NË TË ARDHURAT PERSONALE</t>
  </si>
  <si>
    <t xml:space="preserve">        11600  -  KONTRIBUTI PENSIONAL - PUNËTORI</t>
  </si>
  <si>
    <t xml:space="preserve">        11700  -  KONTRIBUTI PENSIONAL - PUNËDHËNËS</t>
  </si>
  <si>
    <t xml:space="preserve">        13140  -  SHPENZIMET E UDHËTIMEVE  ZYRTARE JASHTË VENDIT</t>
  </si>
  <si>
    <t xml:space="preserve">        13460  -  SHËRBIME  KONTRAKTUESE TJERA</t>
  </si>
  <si>
    <t xml:space="preserve">        14310  -  DREKA ZYRTARE</t>
  </si>
  <si>
    <t xml:space="preserve">      16316  -  ADMINISTRATA - GJAKOVË</t>
  </si>
  <si>
    <t xml:space="preserve">        11115  -  PAGESA PËR SINDIKATE</t>
  </si>
  <si>
    <t xml:space="preserve">        13210  -  RRYMA</t>
  </si>
  <si>
    <t xml:space="preserve">        13220  -  UJI</t>
  </si>
  <si>
    <t xml:space="preserve">        13230  -  MBETURINAT</t>
  </si>
  <si>
    <t xml:space="preserve">        13240  -  NGROHJA QENDRORE</t>
  </si>
  <si>
    <t xml:space="preserve">        13250  -  SHPENZIMET TELEFONIKE</t>
  </si>
  <si>
    <t xml:space="preserve">        13320  -  SHPENZIMET E TELEFONISË MOBILE</t>
  </si>
  <si>
    <t xml:space="preserve">        13330  -  SHPENZIMET POSTARE</t>
  </si>
  <si>
    <t xml:space="preserve">        13470  -  SHËRBIME TEKNIKE</t>
  </si>
  <si>
    <t xml:space="preserve">        13610  -  FURNIZIME PËR ZYRË</t>
  </si>
  <si>
    <t xml:space="preserve">        14020  -  MIRËMBAJTJA E NDËRTESAVE</t>
  </si>
  <si>
    <t xml:space="preserve">        14040  -  MIRËMBAJTJA E TEKNOLOGJISË INFORMATIVE</t>
  </si>
  <si>
    <t xml:space="preserve">      16631  -  INSPEKCIONI - GJAKOVË</t>
  </si>
  <si>
    <t xml:space="preserve">      16780  -  PROKURIMI - GJAKOVË</t>
  </si>
  <si>
    <t xml:space="preserve">      16916  -  ZYRA E KUVENDIT KOMUNAL - GJAKOVË</t>
  </si>
  <si>
    <t xml:space="preserve">      17516  -  BUXHETI - GJAKOVË</t>
  </si>
  <si>
    <t xml:space="preserve">        13780  -  KARBURANT PËR VETURA</t>
  </si>
  <si>
    <t xml:space="preserve">      18420  -  ZJARRFIKËSIT INSPEKTIMET - GJAKOVË</t>
  </si>
  <si>
    <t xml:space="preserve">        13310  -  SHPENZIMET PËR INTERNET</t>
  </si>
  <si>
    <t xml:space="preserve">        13509  -  PAJISJE TJERA &lt;1000</t>
  </si>
  <si>
    <t xml:space="preserve">        13660  -  AKOMODIMI</t>
  </si>
  <si>
    <t xml:space="preserve">      19580  -  ZYRA LOKALE E KOMUNITETEVE - GJAKOVË</t>
  </si>
  <si>
    <t xml:space="preserve">      47016  -  BUJQËSIA - GJAKOVË</t>
  </si>
  <si>
    <t xml:space="preserve">      48016  -  PLANIFIKIMI DHE ZHVILLIMI EKONOMIK - GJAKOVË</t>
  </si>
  <si>
    <t xml:space="preserve">      65080  -  SHËRBIMET KADASTRALE - GJAKOVË</t>
  </si>
  <si>
    <t xml:space="preserve">      66385  -  PLANIFIKIMI URBANIZMI INSPEKCIONI - GJAKOVË</t>
  </si>
  <si>
    <t xml:space="preserve">        13950  -  REGJISTRIMI I AUTOMJETEVE</t>
  </si>
  <si>
    <t xml:space="preserve">        13951  -  SIGURIMI I AUTOMJETEVE</t>
  </si>
  <si>
    <t xml:space="preserve">        14230  -  SHPENZIMET  PËR INFORMIM  PUBLIK</t>
  </si>
  <si>
    <t xml:space="preserve">      75576  -  SHËRBIMET SOCIALE - GJAKOVË</t>
  </si>
  <si>
    <t xml:space="preserve">      85016  -  SHËRBIMET KULTURORE - GJAKOVË</t>
  </si>
  <si>
    <t xml:space="preserve">      85056  -  PËRKRAHJA E RINISË - GJAKOVË</t>
  </si>
  <si>
    <t xml:space="preserve">      92510  -  ARSIMI PARAFILLOR  ÇERDHET - GJAKOVË</t>
  </si>
  <si>
    <t xml:space="preserve">        13640  -  FURNIZIME PASTRIMI</t>
  </si>
  <si>
    <t xml:space="preserve">        13460  -  SHERB KONTRAKTUESE TJERA</t>
  </si>
  <si>
    <t xml:space="preserve">        13470  -  SHERBIME TEKNIKE</t>
  </si>
  <si>
    <t xml:space="preserve">        13780  -  KARBURANT PER VETURA</t>
  </si>
  <si>
    <t xml:space="preserve">        14020  -  MIREMBAJTJA E NDERTESAVE</t>
  </si>
  <si>
    <t xml:space="preserve">        22200  -  PAG.PËR PËRFITUESIT INDIVIDUAL</t>
  </si>
  <si>
    <t xml:space="preserve">        13130  -  SHPENZ.UDHË.ZYRT.BRENDA VENDIT</t>
  </si>
  <si>
    <t xml:space="preserve">        13140  -  SHP.E UDHË.ZYRT.JASHTË VENDIT</t>
  </si>
  <si>
    <t xml:space="preserve">        13501  -  MOBILJE (ME PAK SE 1000 Euro)</t>
  </si>
  <si>
    <t xml:space="preserve">        13509  -  PAISJE TJERA &lt;1000</t>
  </si>
  <si>
    <t xml:space="preserve">        13720  -  NAFTE PER NGROHJE QENDRORE</t>
  </si>
  <si>
    <t xml:space="preserve">        14010  -  MIREMB._x0016_ RIPARIMI I AUTOMJET.</t>
  </si>
  <si>
    <t xml:space="preserve">        14050  -  MIREMB.E MOBILEVE DHE PAISJEVE</t>
  </si>
  <si>
    <t xml:space="preserve">        14410  -  SHPENZIME-VENDIMET E GJYKATAVE</t>
  </si>
  <si>
    <t xml:space="preserve">        34100  -  PAGESA - NENI 39.2 LMFPP</t>
  </si>
  <si>
    <t xml:space="preserve">        14030  -  MIRËMBAJTJA E AUTO RRUGEVE</t>
  </si>
  <si>
    <t xml:space="preserve">        14220  -  BOTIMET E PUBLIKIMEVE</t>
  </si>
  <si>
    <t xml:space="preserve">        31210  -  NDËRTIMI I AUTO RRUGËVE</t>
  </si>
  <si>
    <t xml:space="preserve">        31230  -  NDËRTIMI I RRUGËVE LOKALE</t>
  </si>
  <si>
    <t xml:space="preserve">        31250  -  KANALIZIMI</t>
  </si>
  <si>
    <t xml:space="preserve">        31510  -  FURN.ME RRYM,GJENRIMI_x0016_TRANSMIS</t>
  </si>
  <si>
    <t xml:space="preserve">        34000  -  PAGESA-VENDIME GJYQESORE</t>
  </si>
  <si>
    <t xml:space="preserve">        13310  -  SHPENZIMET PER INTERNET</t>
  </si>
  <si>
    <t xml:space="preserve">        13620  -  FURN.USHQIM &amp;PIJE(JO DREKA ZYR</t>
  </si>
  <si>
    <t xml:space="preserve">        21200  -  SUB.PËR ENTIT.JOPUBLIKE</t>
  </si>
  <si>
    <t xml:space="preserve">        13320  -  SHPENZIMET E TELEFONIS MOBILE</t>
  </si>
  <si>
    <t xml:space="preserve">        13770  -  DERIVATE PER GJENERATOR</t>
  </si>
  <si>
    <t xml:space="preserve">        13760  -  DRU</t>
  </si>
  <si>
    <t xml:space="preserve">        11110  -  PAGAT NETO PËRMES LIS.PAGAVE</t>
  </si>
  <si>
    <t xml:space="preserve">        11500  -  TATI.I NDALUR NE TE ARDH.PERS.</t>
  </si>
  <si>
    <t xml:space="preserve">        11600  -  KONTRIBUTI PENSIONAL-PUNETORI</t>
  </si>
  <si>
    <t xml:space="preserve">        11700  -  KONTRIBUTI PENSIONAL-PUNEDHENE</t>
  </si>
  <si>
    <t xml:space="preserve">        11115  -  PAGESA PER SINDIKATE</t>
  </si>
  <si>
    <t xml:space="preserve">        13650  -  FURNIZIM ME VESHMBATHJE</t>
  </si>
  <si>
    <t xml:space="preserve">      94650  -  ARSIMI I MESEM-GJAKOVE</t>
  </si>
  <si>
    <t xml:space="preserve">      93450  -  SHKOLLA FILLORE  GJAKOVË</t>
  </si>
  <si>
    <t>Krahasimi</t>
  </si>
  <si>
    <t>2019/2018</t>
  </si>
  <si>
    <t>2019/2017</t>
  </si>
  <si>
    <t>TOTALI</t>
  </si>
  <si>
    <t xml:space="preserve">        13503  -  KOMPJUTERË ME PAK SE 1000 Euro</t>
  </si>
  <si>
    <t xml:space="preserve">        14040  -  MIREMB.E TEKNOLOGJ.INFORMATIVE</t>
  </si>
  <si>
    <t xml:space="preserve">        31260  -  UJËSJELLËSI</t>
  </si>
  <si>
    <t xml:space="preserve">        14210  -  REKLAMAT DHE KONKURSET</t>
  </si>
  <si>
    <t xml:space="preserve">        31660  -  PAISJE SPECIALE MJEKSORE</t>
  </si>
  <si>
    <t xml:space="preserve">        14023  -  MIRËMBAJTJA E SHKOLLAVE</t>
  </si>
  <si>
    <t>Periudha fiskale:   MARS - MARS (2017-2019)</t>
  </si>
  <si>
    <t xml:space="preserve">      18016  -  SHËRBIME PUBLIKE - INFRASTRUKTURA RRUGORE</t>
  </si>
  <si>
    <t/>
  </si>
  <si>
    <t xml:space="preserve">        11126  -  ANTARSIM-ODA E MJEKVE TE KOSOVËS</t>
  </si>
  <si>
    <t xml:space="preserve">        32100  -  TOKA</t>
  </si>
  <si>
    <t xml:space="preserve">        11125  -  ANTARSIM-ODA E INFERMIERVE TE KOSOVËS</t>
  </si>
  <si>
    <t xml:space="preserve">        13630  -  FURNIZIME MJEKËSORE</t>
  </si>
  <si>
    <t xml:space="preserve">        13450  -  SHERBIME SHTYPJE-JO MARKETING</t>
  </si>
  <si>
    <t xml:space="preserve">        14140  -  QIRAJA-MAKINERIA</t>
  </si>
  <si>
    <t xml:space="preserve">        31126  -  RRETHOJA</t>
  </si>
  <si>
    <t xml:space="preserve">      73025  -  ADMINISTRATA SHENDETSIS - GJAKOVË</t>
  </si>
  <si>
    <t xml:space="preserve">      92080  -  ADMINISTRATA E ARSIMIT - GJAKOVË</t>
  </si>
  <si>
    <t xml:space="preserve">        13810  -  AVANC PËR PARA TE IMËT(PETTY CASH)</t>
  </si>
  <si>
    <t xml:space="preserve">        14010  -  MIRËMBAJTJA  RIPARIMI I AUTOMJETEVE</t>
  </si>
  <si>
    <t xml:space="preserve">        14140  -  QIRAJA - MAKINERIA</t>
  </si>
  <si>
    <t xml:space="preserve">        14410  -  SHPENZIME - VENDIMET E GJYKATAVE</t>
  </si>
  <si>
    <t xml:space="preserve">        22200  -  PAGESA PËR PËRFITUESIT INDIVIDUAL</t>
  </si>
  <si>
    <t xml:space="preserve">        14050  -  MIRËMBAJTA E MOBILEVE DHE PAJISJEVE</t>
  </si>
  <si>
    <t xml:space="preserve">        14420  -  PAGESA - NENI 39.2 LMFPP</t>
  </si>
  <si>
    <t xml:space="preserve">        31110  -  NDËRTESAT E BANIMIT</t>
  </si>
  <si>
    <t xml:space="preserve">        31120  -  NDËRTESAT ADMINISTRATËS AFARISTE</t>
  </si>
  <si>
    <t xml:space="preserve">        13141  -  SHPENZIME TE VOGLA - PARA XHEPI</t>
  </si>
  <si>
    <t xml:space="preserve">        13620  -  FURNIZIM ME USHQIM DHE PIJE(JO DREKA ZYRTARE</t>
  </si>
  <si>
    <t xml:space="preserve">        34000  -  PAGESA - VENDIME GJYQËSORE</t>
  </si>
  <si>
    <t xml:space="preserve">        13480  -  SHPENZIMET PËR ANËTARËSIM</t>
  </si>
  <si>
    <t xml:space="preserve">        13510  -  BLERJA E LIBRAVE DHE VEPRAVE  ARTISTIK</t>
  </si>
  <si>
    <t xml:space="preserve">        31123  -  OBJEKTET KULTURORE</t>
  </si>
  <si>
    <t xml:space="preserve">        13710  -  VAJ</t>
  </si>
  <si>
    <t xml:space="preserve">        13790  -  GAS NATYROR</t>
  </si>
  <si>
    <t xml:space="preserve">        13480  -  SHPENZIMET PER ANETARESIM</t>
  </si>
  <si>
    <t xml:space="preserve">        13142  -  AKOMODIMI-UDH.ZYRT.JASHT VEND</t>
  </si>
  <si>
    <t xml:space="preserve">        13655  -  FURNIZIM ME PREPARATE KIMIKE</t>
  </si>
  <si>
    <t xml:space="preserve">        14230  -  SHPENZ PER INFOR PUB</t>
  </si>
  <si>
    <t xml:space="preserve">        13510  -  BLERJA E LIB.DHE VEP.ARTISTIK</t>
  </si>
  <si>
    <t xml:space="preserve">        14120  -  QIRAJA PER TOKE</t>
  </si>
  <si>
    <t>Maj 2017</t>
  </si>
  <si>
    <t>Maj 2018</t>
  </si>
  <si>
    <t>Maj 2019</t>
  </si>
  <si>
    <t xml:space="preserve">        21110  -  SUB.PËR ENTIT.JOPUBLIKE</t>
  </si>
  <si>
    <t xml:space="preserve">        21200  -  SUB.PËR ENTIT.PUBLIKE</t>
  </si>
  <si>
    <t xml:space="preserve">        14309  -  DREKA ZYRTARE</t>
  </si>
  <si>
    <t>Gani Rama</t>
  </si>
  <si>
    <t xml:space="preserve">      73950  -  SHËRBIMET E KUJDESIT PRIMAR SHËNDETËSOR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</si>
</sst>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7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8"/>
      </right>
      <top style="hair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0" fontId="5" fillId="34" borderId="10" xfId="42" applyNumberFormat="1" applyFont="1" applyFill="1" applyBorder="1" applyAlignment="1">
      <alignment horizontal="right" vertical="distributed" wrapText="1"/>
    </xf>
    <xf numFmtId="0" fontId="5" fillId="35" borderId="0" xfId="0" applyFont="1" applyFill="1" applyAlignment="1">
      <alignment/>
    </xf>
    <xf numFmtId="10" fontId="4" fillId="0" borderId="10" xfId="42" applyNumberFormat="1" applyFont="1" applyFill="1" applyBorder="1" applyAlignment="1">
      <alignment horizontal="right" vertical="distributed" wrapText="1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/>
    </xf>
    <xf numFmtId="10" fontId="5" fillId="34" borderId="15" xfId="42" applyNumberFormat="1" applyFont="1" applyFill="1" applyBorder="1" applyAlignment="1">
      <alignment horizontal="right" vertical="distributed" wrapText="1"/>
    </xf>
    <xf numFmtId="0" fontId="3" fillId="35" borderId="16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Alignment="1">
      <alignment/>
    </xf>
    <xf numFmtId="0" fontId="5" fillId="36" borderId="17" xfId="0" applyFont="1" applyFill="1" applyBorder="1" applyAlignment="1">
      <alignment/>
    </xf>
    <xf numFmtId="43" fontId="2" fillId="33" borderId="18" xfId="42" applyFont="1" applyFill="1" applyBorder="1" applyAlignment="1" applyProtection="1">
      <alignment horizontal="right" vertical="center" wrapText="1"/>
      <protection/>
    </xf>
    <xf numFmtId="43" fontId="3" fillId="35" borderId="19" xfId="42" applyFont="1" applyFill="1" applyBorder="1" applyAlignment="1" applyProtection="1">
      <alignment horizontal="right" vertical="center" wrapText="1"/>
      <protection/>
    </xf>
    <xf numFmtId="43" fontId="3" fillId="35" borderId="20" xfId="42" applyFont="1" applyFill="1" applyBorder="1" applyAlignment="1" applyProtection="1">
      <alignment horizontal="right" vertical="center" wrapText="1"/>
      <protection/>
    </xf>
    <xf numFmtId="43" fontId="2" fillId="33" borderId="10" xfId="42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3" fontId="2" fillId="33" borderId="0" xfId="42" applyFont="1" applyFill="1" applyBorder="1" applyAlignment="1" applyProtection="1">
      <alignment horizontal="right" vertical="center" wrapText="1"/>
      <protection/>
    </xf>
    <xf numFmtId="43" fontId="3" fillId="33" borderId="0" xfId="42" applyFont="1" applyFill="1" applyBorder="1" applyAlignment="1" applyProtection="1">
      <alignment horizontal="right" vertical="center" wrapText="1"/>
      <protection/>
    </xf>
    <xf numFmtId="43" fontId="3" fillId="33" borderId="10" xfId="42" applyFont="1" applyFill="1" applyBorder="1" applyAlignment="1" applyProtection="1">
      <alignment horizontal="right" vertical="center" wrapText="1"/>
      <protection/>
    </xf>
    <xf numFmtId="43" fontId="4" fillId="0" borderId="10" xfId="42" applyFont="1" applyBorder="1" applyAlignment="1">
      <alignment horizontal="right" vertical="center"/>
    </xf>
    <xf numFmtId="43" fontId="4" fillId="0" borderId="0" xfId="42" applyFont="1" applyAlignment="1">
      <alignment horizontal="right" vertical="center"/>
    </xf>
    <xf numFmtId="43" fontId="5" fillId="36" borderId="21" xfId="42" applyFont="1" applyFill="1" applyBorder="1" applyAlignment="1">
      <alignment horizontal="right" vertical="center"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43" fontId="46" fillId="37" borderId="10" xfId="42" applyFont="1" applyFill="1" applyBorder="1" applyAlignment="1">
      <alignment horizontal="right" vertical="center" wrapText="1"/>
    </xf>
    <xf numFmtId="10" fontId="5" fillId="36" borderId="21" xfId="42" applyNumberFormat="1" applyFont="1" applyFill="1" applyBorder="1" applyAlignment="1">
      <alignment horizontal="right" vertical="distributed" wrapText="1"/>
    </xf>
    <xf numFmtId="10" fontId="5" fillId="36" borderId="23" xfId="42" applyNumberFormat="1" applyFont="1" applyFill="1" applyBorder="1" applyAlignment="1">
      <alignment horizontal="right" vertical="distributed" wrapText="1"/>
    </xf>
    <xf numFmtId="10" fontId="4" fillId="0" borderId="24" xfId="42" applyNumberFormat="1" applyFont="1" applyFill="1" applyBorder="1" applyAlignment="1">
      <alignment horizontal="right" vertical="distributed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10" fontId="4" fillId="0" borderId="13" xfId="42" applyNumberFormat="1" applyFont="1" applyFill="1" applyBorder="1" applyAlignment="1">
      <alignment horizontal="right" vertical="distributed" wrapText="1"/>
    </xf>
    <xf numFmtId="43" fontId="3" fillId="35" borderId="10" xfId="42" applyFont="1" applyFill="1" applyBorder="1" applyAlignment="1" applyProtection="1">
      <alignment horizontal="right" vertical="center" wrapText="1"/>
      <protection/>
    </xf>
    <xf numFmtId="10" fontId="5" fillId="35" borderId="10" xfId="42" applyNumberFormat="1" applyFont="1" applyFill="1" applyBorder="1" applyAlignment="1">
      <alignment horizontal="right" vertical="distributed" wrapText="1"/>
    </xf>
    <xf numFmtId="43" fontId="5" fillId="36" borderId="25" xfId="42" applyFont="1" applyFill="1" applyBorder="1" applyAlignment="1">
      <alignment horizontal="right" vertical="center"/>
    </xf>
    <xf numFmtId="0" fontId="3" fillId="35" borderId="26" xfId="0" applyFont="1" applyFill="1" applyBorder="1" applyAlignment="1" applyProtection="1">
      <alignment horizontal="left" vertical="center" wrapText="1"/>
      <protection/>
    </xf>
    <xf numFmtId="43" fontId="3" fillId="35" borderId="27" xfId="42" applyFont="1" applyFill="1" applyBorder="1" applyAlignment="1" applyProtection="1">
      <alignment horizontal="right" vertical="center" wrapText="1"/>
      <protection/>
    </xf>
    <xf numFmtId="10" fontId="5" fillId="34" borderId="28" xfId="42" applyNumberFormat="1" applyFont="1" applyFill="1" applyBorder="1" applyAlignment="1">
      <alignment horizontal="right" vertical="distributed" wrapText="1"/>
    </xf>
    <xf numFmtId="10" fontId="5" fillId="34" borderId="29" xfId="42" applyNumberFormat="1" applyFont="1" applyFill="1" applyBorder="1" applyAlignment="1">
      <alignment horizontal="right" vertical="distributed" wrapText="1"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" fontId="2" fillId="33" borderId="30" xfId="0" applyNumberFormat="1" applyFont="1" applyFill="1" applyBorder="1" applyAlignment="1" applyProtection="1">
      <alignment horizontal="right" vertical="center" wrapText="1"/>
      <protection/>
    </xf>
    <xf numFmtId="43" fontId="2" fillId="33" borderId="11" xfId="42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43" fontId="2" fillId="0" borderId="10" xfId="42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2" fontId="2" fillId="33" borderId="10" xfId="42" applyNumberFormat="1" applyFont="1" applyFill="1" applyBorder="1" applyAlignment="1" applyProtection="1">
      <alignment horizontal="right" vertical="center" wrapText="1"/>
      <protection/>
    </xf>
    <xf numFmtId="0" fontId="3" fillId="36" borderId="31" xfId="0" applyFont="1" applyFill="1" applyBorder="1" applyAlignment="1" applyProtection="1">
      <alignment horizontal="center" vertical="top" wrapText="1"/>
      <protection/>
    </xf>
    <xf numFmtId="0" fontId="3" fillId="36" borderId="32" xfId="0" applyFont="1" applyFill="1" applyBorder="1" applyAlignment="1" applyProtection="1">
      <alignment horizontal="center" vertical="top" wrapText="1"/>
      <protection/>
    </xf>
    <xf numFmtId="0" fontId="3" fillId="36" borderId="33" xfId="0" applyFont="1" applyFill="1" applyBorder="1" applyAlignment="1" applyProtection="1">
      <alignment horizontal="center" vertical="top" wrapText="1"/>
      <protection/>
    </xf>
    <xf numFmtId="43" fontId="3" fillId="33" borderId="0" xfId="42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3"/>
  <sheetViews>
    <sheetView showGridLines="0" tabSelected="1" view="pageBreakPreview" zoomScale="110" zoomScaleSheetLayoutView="110" zoomScalePageLayoutView="0" workbookViewId="0" topLeftCell="A458">
      <selection activeCell="C395" sqref="C395"/>
    </sheetView>
  </sheetViews>
  <sheetFormatPr defaultColWidth="9.140625" defaultRowHeight="13.5" customHeight="1"/>
  <cols>
    <col min="1" max="1" width="73.421875" style="2" bestFit="1" customWidth="1"/>
    <col min="2" max="2" width="15.28125" style="29" bestFit="1" customWidth="1"/>
    <col min="3" max="4" width="14.57421875" style="29" bestFit="1" customWidth="1"/>
    <col min="5" max="5" width="12.8515625" style="2" bestFit="1" customWidth="1"/>
    <col min="6" max="6" width="10.57421875" style="2" customWidth="1"/>
    <col min="7" max="7" width="54.8515625" style="2" bestFit="1" customWidth="1"/>
    <col min="8" max="8" width="9.140625" style="2" customWidth="1"/>
    <col min="9" max="9" width="11.421875" style="2" bestFit="1" customWidth="1"/>
    <col min="10" max="16384" width="9.140625" style="2" customWidth="1"/>
  </cols>
  <sheetData>
    <row r="1" spans="1:5" ht="13.5" customHeight="1">
      <c r="A1" s="1"/>
      <c r="B1" s="25"/>
      <c r="C1" s="56"/>
      <c r="D1" s="56"/>
      <c r="E1" s="1"/>
    </row>
    <row r="2" spans="1:5" ht="13.5" customHeight="1" thickBot="1">
      <c r="A2" s="3"/>
      <c r="B2" s="26"/>
      <c r="C2" s="25" t="s">
        <v>0</v>
      </c>
      <c r="D2" s="25"/>
      <c r="E2" s="4"/>
    </row>
    <row r="3" spans="1:6" ht="15.75" thickBot="1">
      <c r="A3" s="53" t="s">
        <v>93</v>
      </c>
      <c r="B3" s="54"/>
      <c r="C3" s="54"/>
      <c r="D3" s="54"/>
      <c r="E3" s="54"/>
      <c r="F3" s="55"/>
    </row>
    <row r="4" spans="1:6" ht="15.75" customHeight="1" thickTop="1">
      <c r="A4" s="12" t="s">
        <v>1</v>
      </c>
      <c r="B4" s="20" t="s">
        <v>2</v>
      </c>
      <c r="C4" s="20" t="s">
        <v>2</v>
      </c>
      <c r="D4" s="20" t="s">
        <v>2</v>
      </c>
      <c r="E4" s="11" t="s">
        <v>83</v>
      </c>
      <c r="F4" s="13" t="s">
        <v>83</v>
      </c>
    </row>
    <row r="5" spans="1:6" ht="15.75" customHeight="1">
      <c r="A5" s="14" t="s">
        <v>3</v>
      </c>
      <c r="B5" s="27" t="s">
        <v>128</v>
      </c>
      <c r="C5" s="27" t="s">
        <v>129</v>
      </c>
      <c r="D5" s="27" t="s">
        <v>130</v>
      </c>
      <c r="E5" s="10" t="s">
        <v>84</v>
      </c>
      <c r="F5" s="15" t="s">
        <v>85</v>
      </c>
    </row>
    <row r="6" spans="1:6" s="18" customFormat="1" ht="15.75" customHeight="1">
      <c r="A6" s="17" t="s">
        <v>4</v>
      </c>
      <c r="B6" s="22">
        <f>B492</f>
        <v>2084154.23</v>
      </c>
      <c r="C6" s="22">
        <f>C492</f>
        <v>1656490.1400000006</v>
      </c>
      <c r="D6" s="22">
        <f>D492</f>
        <v>2146102.27</v>
      </c>
      <c r="E6" s="6">
        <f>D6/C6</f>
        <v>1.295572015901042</v>
      </c>
      <c r="F6" s="16">
        <f>D6/B6</f>
        <v>1.029723347297575</v>
      </c>
    </row>
    <row r="7" spans="1:6" s="7" customFormat="1" ht="15.75" customHeight="1">
      <c r="A7" s="41" t="s">
        <v>5</v>
      </c>
      <c r="B7" s="42">
        <f>SUM(B8:B32)</f>
        <v>34078.76</v>
      </c>
      <c r="C7" s="42">
        <f>SUM(C8:C32)</f>
        <v>18145.06</v>
      </c>
      <c r="D7" s="21">
        <f>SUM(D8:D32)</f>
        <v>33184.45</v>
      </c>
      <c r="E7" s="43">
        <f>D7/C7</f>
        <v>1.8288421201142346</v>
      </c>
      <c r="F7" s="44">
        <f>D7/B7</f>
        <v>0.9737575545589099</v>
      </c>
    </row>
    <row r="8" spans="1:6" ht="15.75" customHeight="1">
      <c r="A8" s="24" t="s">
        <v>75</v>
      </c>
      <c r="B8" s="23">
        <v>7067.73</v>
      </c>
      <c r="C8" s="36">
        <v>7201.43</v>
      </c>
      <c r="D8" s="36">
        <v>7409.9</v>
      </c>
      <c r="E8" s="8">
        <f>D8/C8</f>
        <v>1.0289484171893637</v>
      </c>
      <c r="F8" s="8">
        <f>D8/B8</f>
        <v>1.0484129982328132</v>
      </c>
    </row>
    <row r="9" spans="1:6" ht="15.75" customHeight="1">
      <c r="A9" s="24" t="s">
        <v>76</v>
      </c>
      <c r="B9" s="23">
        <v>452.95</v>
      </c>
      <c r="C9" s="36">
        <v>465.7</v>
      </c>
      <c r="D9" s="36">
        <v>486.5</v>
      </c>
      <c r="E9" s="8">
        <f aca="true" t="shared" si="0" ref="E9:E59">D9/C9</f>
        <v>1.0446639467468328</v>
      </c>
      <c r="F9" s="8">
        <f aca="true" t="shared" si="1" ref="F9:F57">D9/B9</f>
        <v>1.0740699856496303</v>
      </c>
    </row>
    <row r="10" spans="1:6" ht="15.75" customHeight="1">
      <c r="A10" s="24" t="s">
        <v>77</v>
      </c>
      <c r="B10" s="23">
        <v>395.83</v>
      </c>
      <c r="C10" s="36">
        <v>403.52</v>
      </c>
      <c r="D10" s="36">
        <v>415.57</v>
      </c>
      <c r="E10" s="8">
        <f t="shared" si="0"/>
        <v>1.0298622125297383</v>
      </c>
      <c r="F10" s="8">
        <f t="shared" si="1"/>
        <v>1.0498698936412096</v>
      </c>
    </row>
    <row r="11" spans="1:6" ht="15.75" customHeight="1">
      <c r="A11" s="24" t="s">
        <v>78</v>
      </c>
      <c r="B11" s="23">
        <v>395.83</v>
      </c>
      <c r="C11" s="36">
        <v>403.52</v>
      </c>
      <c r="D11" s="36">
        <v>415.57</v>
      </c>
      <c r="E11" s="8">
        <f t="shared" si="0"/>
        <v>1.0298622125297383</v>
      </c>
      <c r="F11" s="8">
        <f t="shared" si="1"/>
        <v>1.0498698936412096</v>
      </c>
    </row>
    <row r="12" spans="1:6" ht="15.75" customHeight="1">
      <c r="A12" s="24" t="s">
        <v>54</v>
      </c>
      <c r="B12" s="23">
        <v>114.63</v>
      </c>
      <c r="C12" s="36">
        <v>198</v>
      </c>
      <c r="D12" s="36">
        <v>223</v>
      </c>
      <c r="E12" s="8">
        <f t="shared" si="0"/>
        <v>1.1262626262626263</v>
      </c>
      <c r="F12" s="8">
        <f t="shared" si="1"/>
        <v>1.9453895140888076</v>
      </c>
    </row>
    <row r="13" spans="1:6" ht="15.75" customHeight="1">
      <c r="A13" s="24" t="s">
        <v>48</v>
      </c>
      <c r="B13" s="23">
        <v>7718.89</v>
      </c>
      <c r="C13" s="36">
        <v>1271.75</v>
      </c>
      <c r="D13" s="36">
        <f>2088.4-2040</f>
        <v>48.40000000000009</v>
      </c>
      <c r="E13" s="8">
        <f t="shared" si="0"/>
        <v>0.0380577943778259</v>
      </c>
      <c r="F13" s="8">
        <f t="shared" si="1"/>
        <v>0.006270331615037925</v>
      </c>
    </row>
    <row r="14" spans="1:6" ht="15.75" customHeight="1">
      <c r="A14" s="24" t="s">
        <v>49</v>
      </c>
      <c r="B14" s="23">
        <v>2454.9</v>
      </c>
      <c r="C14" s="36">
        <v>608</v>
      </c>
      <c r="D14" s="36">
        <v>295</v>
      </c>
      <c r="E14" s="8">
        <f t="shared" si="0"/>
        <v>0.48519736842105265</v>
      </c>
      <c r="F14" s="8">
        <f t="shared" si="1"/>
        <v>0.12016782761008594</v>
      </c>
    </row>
    <row r="15" spans="1:6" ht="15.75" customHeight="1">
      <c r="A15" s="24" t="s">
        <v>56</v>
      </c>
      <c r="B15" s="23"/>
      <c r="C15" s="36">
        <v>965</v>
      </c>
      <c r="D15" s="32"/>
      <c r="E15" s="8">
        <f t="shared" si="0"/>
        <v>0</v>
      </c>
      <c r="F15" s="8" t="e">
        <f t="shared" si="1"/>
        <v>#DIV/0!</v>
      </c>
    </row>
    <row r="16" spans="1:6" ht="15.75" customHeight="1">
      <c r="A16" s="24" t="s">
        <v>23</v>
      </c>
      <c r="B16" s="23">
        <v>1539</v>
      </c>
      <c r="C16" s="36">
        <v>601.85</v>
      </c>
      <c r="D16" s="32">
        <v>770.1</v>
      </c>
      <c r="E16" s="8">
        <f t="shared" si="0"/>
        <v>1.2795547063221733</v>
      </c>
      <c r="F16" s="8">
        <f t="shared" si="1"/>
        <v>0.5003898635477583</v>
      </c>
    </row>
    <row r="17" spans="1:6" ht="15.75" customHeight="1">
      <c r="A17" s="24" t="s">
        <v>80</v>
      </c>
      <c r="B17" s="23"/>
      <c r="C17" s="36">
        <v>105</v>
      </c>
      <c r="D17" s="32"/>
      <c r="E17" s="8">
        <f t="shared" si="0"/>
        <v>0</v>
      </c>
      <c r="F17" s="8" t="e">
        <f t="shared" si="1"/>
        <v>#DIV/0!</v>
      </c>
    </row>
    <row r="18" spans="1:6" ht="15.75" customHeight="1">
      <c r="A18" s="24" t="s">
        <v>124</v>
      </c>
      <c r="B18" s="23"/>
      <c r="C18" s="36">
        <v>268.7</v>
      </c>
      <c r="D18" s="32"/>
      <c r="E18" s="8">
        <f t="shared" si="0"/>
        <v>0</v>
      </c>
      <c r="F18" s="8" t="e">
        <f t="shared" si="1"/>
        <v>#DIV/0!</v>
      </c>
    </row>
    <row r="19" spans="1:6" ht="15.75" customHeight="1">
      <c r="A19" s="24" t="s">
        <v>34</v>
      </c>
      <c r="B19" s="23"/>
      <c r="C19" s="23"/>
      <c r="D19" s="36">
        <v>2784.8</v>
      </c>
      <c r="E19" s="8" t="e">
        <f t="shared" si="0"/>
        <v>#DIV/0!</v>
      </c>
      <c r="F19" s="8" t="e">
        <f t="shared" si="1"/>
        <v>#DIV/0!</v>
      </c>
    </row>
    <row r="20" spans="1:6" ht="15.75" customHeight="1">
      <c r="A20" s="24" t="s">
        <v>50</v>
      </c>
      <c r="B20" s="23"/>
      <c r="C20" s="23">
        <v>1298.36</v>
      </c>
      <c r="D20" s="36">
        <v>2550.13</v>
      </c>
      <c r="E20" s="8">
        <f t="shared" si="0"/>
        <v>1.964116269755692</v>
      </c>
      <c r="F20" s="8" t="e">
        <f t="shared" si="1"/>
        <v>#DIV/0!</v>
      </c>
    </row>
    <row r="21" spans="1:6" ht="15.75" customHeight="1">
      <c r="A21" s="24" t="s">
        <v>41</v>
      </c>
      <c r="B21" s="23"/>
      <c r="C21" s="23">
        <v>31.36</v>
      </c>
      <c r="D21" s="32">
        <v>441.14</v>
      </c>
      <c r="E21" s="8">
        <f t="shared" si="0"/>
        <v>14.066964285714285</v>
      </c>
      <c r="F21" s="8" t="e">
        <f t="shared" si="1"/>
        <v>#DIV/0!</v>
      </c>
    </row>
    <row r="22" spans="1:6" ht="15.75" customHeight="1">
      <c r="A22" s="24" t="s">
        <v>58</v>
      </c>
      <c r="B22" s="48" t="s">
        <v>95</v>
      </c>
      <c r="C22" s="36">
        <v>657.8</v>
      </c>
      <c r="D22" s="32">
        <v>300</v>
      </c>
      <c r="E22" s="8">
        <f t="shared" si="0"/>
        <v>0.45606567345697785</v>
      </c>
      <c r="F22" s="8" t="e">
        <f t="shared" si="1"/>
        <v>#VALUE!</v>
      </c>
    </row>
    <row r="23" spans="1:6" ht="15.75" customHeight="1">
      <c r="A23" s="24" t="s">
        <v>51</v>
      </c>
      <c r="B23" s="48" t="s">
        <v>95</v>
      </c>
      <c r="C23" s="36">
        <v>51.02</v>
      </c>
      <c r="D23" s="32">
        <v>7.69</v>
      </c>
      <c r="E23" s="8">
        <f t="shared" si="0"/>
        <v>0.15072520580164642</v>
      </c>
      <c r="F23" s="8" t="e">
        <f t="shared" si="1"/>
        <v>#VALUE!</v>
      </c>
    </row>
    <row r="24" spans="1:6" ht="15.75" customHeight="1">
      <c r="A24" s="24" t="s">
        <v>25</v>
      </c>
      <c r="B24" s="48"/>
      <c r="C24" s="36"/>
      <c r="D24" s="32">
        <v>50</v>
      </c>
      <c r="E24" s="8" t="e">
        <f t="shared" si="0"/>
        <v>#DIV/0!</v>
      </c>
      <c r="F24" s="8" t="e">
        <f t="shared" si="1"/>
        <v>#DIV/0!</v>
      </c>
    </row>
    <row r="25" spans="1:6" ht="15.75" customHeight="1">
      <c r="A25" s="24" t="s">
        <v>59</v>
      </c>
      <c r="B25" s="23"/>
      <c r="C25" s="23">
        <v>55</v>
      </c>
      <c r="D25" s="32"/>
      <c r="E25" s="8">
        <f t="shared" si="0"/>
        <v>0</v>
      </c>
      <c r="F25" s="8" t="e">
        <f t="shared" si="1"/>
        <v>#DIV/0!</v>
      </c>
    </row>
    <row r="26" spans="1:6" ht="15.75" customHeight="1">
      <c r="A26" s="24" t="s">
        <v>101</v>
      </c>
      <c r="B26" s="23"/>
      <c r="C26" s="23"/>
      <c r="D26" s="32">
        <v>995.92</v>
      </c>
      <c r="E26" s="8" t="e">
        <f t="shared" si="0"/>
        <v>#DIV/0!</v>
      </c>
      <c r="F26" s="8" t="e">
        <f t="shared" si="1"/>
        <v>#DIV/0!</v>
      </c>
    </row>
    <row r="27" spans="1:6" ht="15.75" customHeight="1">
      <c r="A27" s="24" t="s">
        <v>63</v>
      </c>
      <c r="B27" s="23">
        <v>50</v>
      </c>
      <c r="C27" s="23">
        <f>59.3+46.2</f>
        <v>105.5</v>
      </c>
      <c r="D27" s="32">
        <f>54.6+52.5</f>
        <v>107.1</v>
      </c>
      <c r="E27" s="8">
        <f t="shared" si="0"/>
        <v>1.0151658767772511</v>
      </c>
      <c r="F27" s="8">
        <f t="shared" si="1"/>
        <v>2.142</v>
      </c>
    </row>
    <row r="28" spans="1:6" ht="15.75" customHeight="1">
      <c r="A28" s="24" t="s">
        <v>12</v>
      </c>
      <c r="B28" s="23">
        <f>4550-291</f>
        <v>4259</v>
      </c>
      <c r="C28" s="23">
        <f>2189.05-121</f>
        <v>2068.05</v>
      </c>
      <c r="D28" s="32">
        <v>778.37</v>
      </c>
      <c r="E28" s="8">
        <f t="shared" si="0"/>
        <v>0.37637871424772124</v>
      </c>
      <c r="F28" s="8">
        <f t="shared" si="1"/>
        <v>0.1827588635830007</v>
      </c>
    </row>
    <row r="29" spans="1:6" ht="15.75" customHeight="1">
      <c r="A29" s="24" t="s">
        <v>60</v>
      </c>
      <c r="B29" s="23"/>
      <c r="C29" s="23"/>
      <c r="D29" s="32">
        <v>10960.27</v>
      </c>
      <c r="E29" s="8" t="e">
        <f t="shared" si="0"/>
        <v>#DIV/0!</v>
      </c>
      <c r="F29" s="8" t="e">
        <f t="shared" si="1"/>
        <v>#DIV/0!</v>
      </c>
    </row>
    <row r="30" spans="1:6" ht="15.75" customHeight="1">
      <c r="A30" s="24" t="s">
        <v>131</v>
      </c>
      <c r="B30" s="23">
        <v>5000</v>
      </c>
      <c r="C30" s="23"/>
      <c r="D30" s="32"/>
      <c r="E30" s="8" t="e">
        <f t="shared" si="0"/>
        <v>#DIV/0!</v>
      </c>
      <c r="F30" s="8">
        <f t="shared" si="1"/>
        <v>0</v>
      </c>
    </row>
    <row r="31" spans="1:6" ht="15.75" customHeight="1">
      <c r="A31" s="24" t="s">
        <v>132</v>
      </c>
      <c r="B31" s="23">
        <v>3500</v>
      </c>
      <c r="C31" s="23"/>
      <c r="D31" s="32">
        <v>500</v>
      </c>
      <c r="E31" s="8" t="e">
        <f t="shared" si="0"/>
        <v>#DIV/0!</v>
      </c>
      <c r="F31" s="8">
        <f t="shared" si="1"/>
        <v>0.14285714285714285</v>
      </c>
    </row>
    <row r="32" spans="1:6" ht="15.75" customHeight="1">
      <c r="A32" s="24" t="s">
        <v>52</v>
      </c>
      <c r="B32" s="23">
        <v>1130</v>
      </c>
      <c r="C32" s="23">
        <v>1385.5</v>
      </c>
      <c r="D32" s="32">
        <v>3644.99</v>
      </c>
      <c r="E32" s="8">
        <f t="shared" si="0"/>
        <v>2.6308119812342112</v>
      </c>
      <c r="F32" s="8">
        <f t="shared" si="1"/>
        <v>3.225654867256637</v>
      </c>
    </row>
    <row r="33" spans="1:6" s="7" customFormat="1" ht="15.75" customHeight="1">
      <c r="A33" s="49" t="s">
        <v>13</v>
      </c>
      <c r="B33" s="38">
        <f>SUM(B34:B65)</f>
        <v>90830.74000000002</v>
      </c>
      <c r="C33" s="38">
        <f>SUM(C34:C65)</f>
        <v>45198.05999999999</v>
      </c>
      <c r="D33" s="38">
        <f>SUM(D34:D65)</f>
        <v>36446.09</v>
      </c>
      <c r="E33" s="39">
        <f t="shared" si="0"/>
        <v>0.806364034208548</v>
      </c>
      <c r="F33" s="39">
        <f t="shared" si="1"/>
        <v>0.4012528137500585</v>
      </c>
    </row>
    <row r="34" spans="1:6" ht="15.75" customHeight="1">
      <c r="A34" s="24" t="s">
        <v>75</v>
      </c>
      <c r="B34" s="23">
        <v>19435.99</v>
      </c>
      <c r="C34" s="36">
        <v>19322.58</v>
      </c>
      <c r="D34" s="36">
        <v>21572.5</v>
      </c>
      <c r="E34" s="8">
        <f t="shared" si="0"/>
        <v>1.1164399371098475</v>
      </c>
      <c r="F34" s="8">
        <f t="shared" si="1"/>
        <v>1.109925452729704</v>
      </c>
    </row>
    <row r="35" spans="1:6" ht="15.75" customHeight="1">
      <c r="A35" s="24" t="s">
        <v>79</v>
      </c>
      <c r="B35" s="23">
        <v>64.09</v>
      </c>
      <c r="C35" s="36">
        <v>59.12</v>
      </c>
      <c r="D35" s="36">
        <v>82.02</v>
      </c>
      <c r="E35" s="8">
        <f t="shared" si="0"/>
        <v>1.3873477672530445</v>
      </c>
      <c r="F35" s="8">
        <f t="shared" si="1"/>
        <v>1.2797628335153688</v>
      </c>
    </row>
    <row r="36" spans="1:6" ht="15.75" customHeight="1">
      <c r="A36" s="24" t="s">
        <v>76</v>
      </c>
      <c r="B36" s="23">
        <v>921.95</v>
      </c>
      <c r="C36" s="36">
        <v>973.26</v>
      </c>
      <c r="D36" s="36">
        <v>1087.19</v>
      </c>
      <c r="E36" s="8">
        <f t="shared" si="0"/>
        <v>1.1170601894663297</v>
      </c>
      <c r="F36" s="8">
        <f t="shared" si="1"/>
        <v>1.179228808503715</v>
      </c>
    </row>
    <row r="37" spans="1:6" ht="15.75" customHeight="1">
      <c r="A37" s="24" t="s">
        <v>77</v>
      </c>
      <c r="B37" s="23">
        <v>1077.49</v>
      </c>
      <c r="C37" s="36">
        <v>1071.37</v>
      </c>
      <c r="D37" s="36">
        <v>1196.94</v>
      </c>
      <c r="E37" s="8">
        <f t="shared" si="0"/>
        <v>1.1172050738773722</v>
      </c>
      <c r="F37" s="8">
        <f t="shared" si="1"/>
        <v>1.11085949753594</v>
      </c>
    </row>
    <row r="38" spans="1:6" ht="15.75" customHeight="1">
      <c r="A38" s="24" t="s">
        <v>78</v>
      </c>
      <c r="B38" s="23">
        <v>1077.49</v>
      </c>
      <c r="C38" s="36">
        <v>1071.37</v>
      </c>
      <c r="D38" s="36">
        <v>1196.94</v>
      </c>
      <c r="E38" s="8">
        <f t="shared" si="0"/>
        <v>1.1172050738773722</v>
      </c>
      <c r="F38" s="8">
        <f t="shared" si="1"/>
        <v>1.11085949753594</v>
      </c>
    </row>
    <row r="39" spans="1:6" ht="15.75" customHeight="1">
      <c r="A39" s="24" t="s">
        <v>53</v>
      </c>
      <c r="B39" s="23"/>
      <c r="C39" s="36">
        <v>37</v>
      </c>
      <c r="D39" s="36">
        <v>13.8</v>
      </c>
      <c r="E39" s="8">
        <f t="shared" si="0"/>
        <v>0.372972972972973</v>
      </c>
      <c r="F39" s="8" t="e">
        <f t="shared" si="1"/>
        <v>#DIV/0!</v>
      </c>
    </row>
    <row r="40" spans="1:6" ht="15.75" customHeight="1">
      <c r="A40" s="24" t="s">
        <v>54</v>
      </c>
      <c r="B40" s="23">
        <v>322</v>
      </c>
      <c r="C40" s="23"/>
      <c r="D40" s="23"/>
      <c r="E40" s="8" t="e">
        <f t="shared" si="0"/>
        <v>#DIV/0!</v>
      </c>
      <c r="F40" s="8">
        <f t="shared" si="1"/>
        <v>0</v>
      </c>
    </row>
    <row r="41" spans="1:6" ht="15.75" customHeight="1">
      <c r="A41" s="24" t="s">
        <v>15</v>
      </c>
      <c r="B41" s="23">
        <v>1612.61</v>
      </c>
      <c r="C41" s="36">
        <v>2668.59</v>
      </c>
      <c r="D41" s="36">
        <v>1712.34</v>
      </c>
      <c r="E41" s="8">
        <f t="shared" si="0"/>
        <v>0.6416646993356041</v>
      </c>
      <c r="F41" s="8">
        <f t="shared" si="1"/>
        <v>1.0618438432106958</v>
      </c>
    </row>
    <row r="42" spans="1:6" ht="15.75" customHeight="1">
      <c r="A42" s="24" t="s">
        <v>16</v>
      </c>
      <c r="B42" s="23">
        <v>543.48</v>
      </c>
      <c r="C42" s="36">
        <v>390.97</v>
      </c>
      <c r="D42" s="23"/>
      <c r="E42" s="8">
        <f t="shared" si="0"/>
        <v>0</v>
      </c>
      <c r="F42" s="8">
        <f t="shared" si="1"/>
        <v>0</v>
      </c>
    </row>
    <row r="43" spans="1:6" ht="15.75" customHeight="1">
      <c r="A43" s="24" t="s">
        <v>17</v>
      </c>
      <c r="B43" s="23"/>
      <c r="C43" s="36">
        <v>266.35</v>
      </c>
      <c r="D43" s="23"/>
      <c r="E43" s="8">
        <f t="shared" si="0"/>
        <v>0</v>
      </c>
      <c r="F43" s="8" t="e">
        <f t="shared" si="1"/>
        <v>#DIV/0!</v>
      </c>
    </row>
    <row r="44" spans="1:6" ht="15.75" customHeight="1">
      <c r="A44" s="24" t="s">
        <v>19</v>
      </c>
      <c r="B44" s="23">
        <v>1029.08</v>
      </c>
      <c r="C44" s="23"/>
      <c r="D44" s="36">
        <v>371.74</v>
      </c>
      <c r="E44" s="8" t="e">
        <f t="shared" si="0"/>
        <v>#DIV/0!</v>
      </c>
      <c r="F44" s="8">
        <f t="shared" si="1"/>
        <v>0.36123527811248884</v>
      </c>
    </row>
    <row r="45" spans="1:6" ht="15.75" customHeight="1">
      <c r="A45" s="24" t="s">
        <v>69</v>
      </c>
      <c r="B45" s="23">
        <v>242.7</v>
      </c>
      <c r="C45" s="23"/>
      <c r="D45" s="23"/>
      <c r="E45" s="8" t="e">
        <f t="shared" si="0"/>
        <v>#DIV/0!</v>
      </c>
      <c r="F45" s="8">
        <f t="shared" si="1"/>
        <v>0</v>
      </c>
    </row>
    <row r="46" spans="1:6" ht="15.75" customHeight="1">
      <c r="A46" s="24" t="s">
        <v>72</v>
      </c>
      <c r="B46" s="23">
        <v>751.89</v>
      </c>
      <c r="C46" s="23"/>
      <c r="D46" s="36">
        <v>989.48</v>
      </c>
      <c r="E46" s="8" t="e">
        <f t="shared" si="0"/>
        <v>#DIV/0!</v>
      </c>
      <c r="F46" s="8">
        <f t="shared" si="1"/>
        <v>1.3159903709319183</v>
      </c>
    </row>
    <row r="47" spans="1:6" ht="15.75" customHeight="1">
      <c r="A47" s="24" t="s">
        <v>21</v>
      </c>
      <c r="B47" s="23">
        <v>943.2</v>
      </c>
      <c r="C47" s="36">
        <v>342.5</v>
      </c>
      <c r="D47" s="23"/>
      <c r="E47" s="8">
        <f t="shared" si="0"/>
        <v>0</v>
      </c>
      <c r="F47" s="8">
        <f t="shared" si="1"/>
        <v>0</v>
      </c>
    </row>
    <row r="48" spans="1:6" ht="15.75" customHeight="1">
      <c r="A48" s="24" t="s">
        <v>48</v>
      </c>
      <c r="B48" s="23">
        <v>26289.34</v>
      </c>
      <c r="C48" s="36">
        <v>17010.76</v>
      </c>
      <c r="D48" s="36">
        <v>27088.91</v>
      </c>
      <c r="E48" s="8">
        <f t="shared" si="0"/>
        <v>1.5924573622812856</v>
      </c>
      <c r="F48" s="8">
        <f t="shared" si="1"/>
        <v>1.030414228733015</v>
      </c>
    </row>
    <row r="49" spans="1:6" ht="15.75" customHeight="1">
      <c r="A49" s="24" t="s">
        <v>49</v>
      </c>
      <c r="B49" s="23"/>
      <c r="C49" s="23"/>
      <c r="D49" s="36">
        <v>91</v>
      </c>
      <c r="E49" s="8" t="e">
        <f t="shared" si="0"/>
        <v>#DIV/0!</v>
      </c>
      <c r="F49" s="8" t="e">
        <f t="shared" si="1"/>
        <v>#DIV/0!</v>
      </c>
    </row>
    <row r="50" spans="1:6" ht="15.75" customHeight="1">
      <c r="A50" s="24" t="s">
        <v>122</v>
      </c>
      <c r="B50" s="23">
        <v>1000</v>
      </c>
      <c r="C50" s="23"/>
      <c r="D50" s="5"/>
      <c r="E50" s="8" t="e">
        <f t="shared" si="0"/>
        <v>#DIV/0!</v>
      </c>
      <c r="F50" s="8">
        <f t="shared" si="1"/>
        <v>0</v>
      </c>
    </row>
    <row r="51" spans="1:6" ht="15.75" customHeight="1">
      <c r="A51" s="24" t="s">
        <v>56</v>
      </c>
      <c r="B51" s="23">
        <v>1929.86</v>
      </c>
      <c r="C51" s="23"/>
      <c r="D51" s="36">
        <v>80</v>
      </c>
      <c r="E51" s="8" t="e">
        <f t="shared" si="0"/>
        <v>#DIV/0!</v>
      </c>
      <c r="F51" s="8">
        <f t="shared" si="1"/>
        <v>0.04145378421232628</v>
      </c>
    </row>
    <row r="52" spans="1:6" ht="15.75" customHeight="1">
      <c r="A52" s="24" t="s">
        <v>126</v>
      </c>
      <c r="B52" s="48" t="s">
        <v>95</v>
      </c>
      <c r="C52" s="36">
        <v>100</v>
      </c>
      <c r="D52" s="23"/>
      <c r="E52" s="8">
        <f t="shared" si="0"/>
        <v>0</v>
      </c>
      <c r="F52" s="8" t="e">
        <f t="shared" si="1"/>
        <v>#VALUE!</v>
      </c>
    </row>
    <row r="53" spans="1:6" ht="15.75" customHeight="1">
      <c r="A53" s="24" t="s">
        <v>23</v>
      </c>
      <c r="B53" s="23">
        <v>10535.32</v>
      </c>
      <c r="C53" s="23">
        <f>906.8+99.44</f>
        <v>1006.24</v>
      </c>
      <c r="D53" s="23">
        <v>2173.2</v>
      </c>
      <c r="E53" s="8">
        <f t="shared" si="0"/>
        <v>2.1597233264429954</v>
      </c>
      <c r="F53" s="8">
        <f t="shared" si="1"/>
        <v>0.20627755018357297</v>
      </c>
    </row>
    <row r="54" spans="1:6" ht="15.75" customHeight="1">
      <c r="A54" s="24" t="s">
        <v>47</v>
      </c>
      <c r="B54" s="48" t="s">
        <v>95</v>
      </c>
      <c r="C54" s="36">
        <v>48.75</v>
      </c>
      <c r="D54" s="23"/>
      <c r="E54" s="8">
        <f t="shared" si="0"/>
        <v>0</v>
      </c>
      <c r="F54" s="8" t="e">
        <f t="shared" si="1"/>
        <v>#VALUE!</v>
      </c>
    </row>
    <row r="55" spans="1:6" ht="15.75" customHeight="1">
      <c r="A55" s="24" t="s">
        <v>57</v>
      </c>
      <c r="B55" s="23">
        <v>15554.2</v>
      </c>
      <c r="C55" s="23"/>
      <c r="D55" s="23"/>
      <c r="E55" s="8" t="e">
        <f t="shared" si="0"/>
        <v>#DIV/0!</v>
      </c>
      <c r="F55" s="8">
        <f t="shared" si="1"/>
        <v>0</v>
      </c>
    </row>
    <row r="56" spans="1:6" ht="15.75" customHeight="1">
      <c r="A56" s="24" t="s">
        <v>50</v>
      </c>
      <c r="B56" s="23">
        <v>1082.83</v>
      </c>
      <c r="C56" s="23"/>
      <c r="D56" s="23">
        <v>363.33</v>
      </c>
      <c r="E56" s="8" t="e">
        <f t="shared" si="0"/>
        <v>#DIV/0!</v>
      </c>
      <c r="F56" s="8">
        <f t="shared" si="1"/>
        <v>0.3355374343156359</v>
      </c>
    </row>
    <row r="57" spans="1:6" ht="15.75" customHeight="1">
      <c r="A57" s="24" t="s">
        <v>105</v>
      </c>
      <c r="B57" s="23"/>
      <c r="C57" s="23"/>
      <c r="D57" s="23">
        <v>400</v>
      </c>
      <c r="E57" s="8" t="e">
        <f t="shared" si="0"/>
        <v>#DIV/0!</v>
      </c>
      <c r="F57" s="8" t="e">
        <f t="shared" si="1"/>
        <v>#DIV/0!</v>
      </c>
    </row>
    <row r="58" spans="1:6" ht="15.75" customHeight="1">
      <c r="A58" s="24" t="s">
        <v>41</v>
      </c>
      <c r="B58" s="23"/>
      <c r="C58" s="23"/>
      <c r="D58" s="23">
        <v>31</v>
      </c>
      <c r="E58" s="8" t="e">
        <f t="shared" si="0"/>
        <v>#DIV/0!</v>
      </c>
      <c r="F58" s="8" t="e">
        <f aca="true" t="shared" si="2" ref="F58:F107">D58/B58</f>
        <v>#DIV/0!</v>
      </c>
    </row>
    <row r="59" spans="1:6" ht="15.75" customHeight="1">
      <c r="A59" s="24" t="s">
        <v>58</v>
      </c>
      <c r="B59" s="23">
        <v>159.97</v>
      </c>
      <c r="C59" s="23">
        <v>99</v>
      </c>
      <c r="D59" s="23">
        <v>10</v>
      </c>
      <c r="E59" s="8">
        <f t="shared" si="0"/>
        <v>0.10101010101010101</v>
      </c>
      <c r="F59" s="8">
        <f t="shared" si="2"/>
        <v>0.06251172094767769</v>
      </c>
    </row>
    <row r="60" spans="1:6" ht="15.75" customHeight="1">
      <c r="A60" s="24" t="s">
        <v>51</v>
      </c>
      <c r="B60" s="23">
        <v>5362.24</v>
      </c>
      <c r="C60" s="23">
        <v>192.5</v>
      </c>
      <c r="D60" s="23">
        <v>5902.82</v>
      </c>
      <c r="E60" s="8">
        <f aca="true" t="shared" si="3" ref="E58:E107">D60/C60</f>
        <v>30.663999999999998</v>
      </c>
      <c r="F60" s="8">
        <f t="shared" si="2"/>
        <v>1.1008123470788327</v>
      </c>
    </row>
    <row r="61" spans="1:6" ht="15.75" customHeight="1">
      <c r="A61" s="24" t="s">
        <v>88</v>
      </c>
      <c r="B61" s="23"/>
      <c r="C61" s="23"/>
      <c r="D61" s="23">
        <v>1096.99</v>
      </c>
      <c r="E61" s="8" t="e">
        <f t="shared" si="3"/>
        <v>#DIV/0!</v>
      </c>
      <c r="F61" s="8" t="e">
        <f t="shared" si="2"/>
        <v>#DIV/0!</v>
      </c>
    </row>
    <row r="62" spans="1:6" ht="15.75" customHeight="1">
      <c r="A62" s="24" t="s">
        <v>59</v>
      </c>
      <c r="B62" s="23">
        <v>395.01</v>
      </c>
      <c r="C62" s="23">
        <v>411</v>
      </c>
      <c r="D62" s="23">
        <v>505</v>
      </c>
      <c r="E62" s="8">
        <f t="shared" si="3"/>
        <v>1.2287104622871046</v>
      </c>
      <c r="F62" s="8">
        <f t="shared" si="2"/>
        <v>1.2784486468696996</v>
      </c>
    </row>
    <row r="63" spans="1:6" ht="15.75" customHeight="1">
      <c r="A63" s="24" t="s">
        <v>107</v>
      </c>
      <c r="B63" s="23"/>
      <c r="C63" s="23"/>
      <c r="D63" s="23">
        <v>1041</v>
      </c>
      <c r="E63" s="8" t="e">
        <f t="shared" si="3"/>
        <v>#DIV/0!</v>
      </c>
      <c r="F63" s="8" t="e">
        <f t="shared" si="2"/>
        <v>#DIV/0!</v>
      </c>
    </row>
    <row r="64" spans="1:6" ht="15.75" customHeight="1">
      <c r="A64" s="24" t="s">
        <v>12</v>
      </c>
      <c r="B64" s="23">
        <v>500</v>
      </c>
      <c r="C64" s="23">
        <v>126.7</v>
      </c>
      <c r="D64" s="23"/>
      <c r="E64" s="8">
        <f t="shared" si="3"/>
        <v>0</v>
      </c>
      <c r="F64" s="8">
        <f t="shared" si="2"/>
        <v>0</v>
      </c>
    </row>
    <row r="65" spans="1:6" ht="15.75" customHeight="1">
      <c r="A65" s="24" t="s">
        <v>60</v>
      </c>
      <c r="B65" s="23"/>
      <c r="C65" s="23"/>
      <c r="D65" s="23">
        <v>-30560.11</v>
      </c>
      <c r="E65" s="8" t="e">
        <f t="shared" si="3"/>
        <v>#DIV/0!</v>
      </c>
      <c r="F65" s="8" t="e">
        <f t="shared" si="2"/>
        <v>#DIV/0!</v>
      </c>
    </row>
    <row r="66" spans="1:6" s="7" customFormat="1" ht="15.75" customHeight="1">
      <c r="A66" s="49" t="s">
        <v>26</v>
      </c>
      <c r="B66" s="38">
        <f>SUM(B67:B83)</f>
        <v>12237.18</v>
      </c>
      <c r="C66" s="38">
        <f>SUM(C67:C83)</f>
        <v>10381.78</v>
      </c>
      <c r="D66" s="38">
        <f>SUM(D67:D83)</f>
        <v>17015.27</v>
      </c>
      <c r="E66" s="39">
        <f t="shared" si="3"/>
        <v>1.6389549768922091</v>
      </c>
      <c r="F66" s="39">
        <f t="shared" si="2"/>
        <v>1.3904567882469654</v>
      </c>
    </row>
    <row r="67" spans="1:6" ht="15.75" customHeight="1">
      <c r="A67" s="24" t="s">
        <v>6</v>
      </c>
      <c r="B67" s="23">
        <v>9178.29</v>
      </c>
      <c r="C67" s="36">
        <v>8358.59</v>
      </c>
      <c r="D67" s="36">
        <v>9657.47</v>
      </c>
      <c r="E67" s="8">
        <f t="shared" si="3"/>
        <v>1.1553946299555307</v>
      </c>
      <c r="F67" s="8">
        <f t="shared" si="2"/>
        <v>1.0522079820968828</v>
      </c>
    </row>
    <row r="68" spans="1:6" ht="15.75" customHeight="1">
      <c r="A68" s="24" t="s">
        <v>14</v>
      </c>
      <c r="B68" s="23">
        <v>16.28</v>
      </c>
      <c r="C68" s="36">
        <v>12.99</v>
      </c>
      <c r="D68" s="36">
        <v>23.93</v>
      </c>
      <c r="E68" s="8">
        <f t="shared" si="3"/>
        <v>1.8421862971516552</v>
      </c>
      <c r="F68" s="8">
        <f t="shared" si="2"/>
        <v>1.4699017199017197</v>
      </c>
    </row>
    <row r="69" spans="1:6" ht="15.75" customHeight="1">
      <c r="A69" s="24" t="s">
        <v>7</v>
      </c>
      <c r="B69" s="23">
        <v>480.13</v>
      </c>
      <c r="C69" s="36">
        <v>437.28</v>
      </c>
      <c r="D69" s="36">
        <v>525.36</v>
      </c>
      <c r="E69" s="8">
        <f t="shared" si="3"/>
        <v>1.2014270032930847</v>
      </c>
      <c r="F69" s="8">
        <f t="shared" si="2"/>
        <v>1.0942036531772645</v>
      </c>
    </row>
    <row r="70" spans="1:6" ht="15.75" customHeight="1">
      <c r="A70" s="24" t="s">
        <v>8</v>
      </c>
      <c r="B70" s="23">
        <v>509.21</v>
      </c>
      <c r="C70" s="36">
        <v>463.65</v>
      </c>
      <c r="D70" s="36">
        <v>537.18</v>
      </c>
      <c r="E70" s="8">
        <f t="shared" si="3"/>
        <v>1.158589453251375</v>
      </c>
      <c r="F70" s="8">
        <f t="shared" si="2"/>
        <v>1.0549282221480332</v>
      </c>
    </row>
    <row r="71" spans="1:6" ht="15.75" customHeight="1">
      <c r="A71" s="24" t="s">
        <v>9</v>
      </c>
      <c r="B71" s="23">
        <v>509.21</v>
      </c>
      <c r="C71" s="36">
        <v>463.65</v>
      </c>
      <c r="D71" s="36">
        <v>537.18</v>
      </c>
      <c r="E71" s="8">
        <f t="shared" si="3"/>
        <v>1.158589453251375</v>
      </c>
      <c r="F71" s="8">
        <f t="shared" si="2"/>
        <v>1.0549282221480332</v>
      </c>
    </row>
    <row r="72" spans="1:6" ht="15.75" customHeight="1">
      <c r="A72" s="24" t="s">
        <v>72</v>
      </c>
      <c r="B72" s="48" t="s">
        <v>95</v>
      </c>
      <c r="C72" s="36">
        <v>40</v>
      </c>
      <c r="D72" s="23"/>
      <c r="E72" s="8">
        <f t="shared" si="3"/>
        <v>0</v>
      </c>
      <c r="F72" s="8" t="e">
        <f t="shared" si="2"/>
        <v>#VALUE!</v>
      </c>
    </row>
    <row r="73" spans="1:6" ht="15.75" customHeight="1">
      <c r="A73" s="24" t="s">
        <v>48</v>
      </c>
      <c r="B73" s="23">
        <v>300</v>
      </c>
      <c r="C73" s="23">
        <v>301.62</v>
      </c>
      <c r="D73" s="36">
        <v>938.76</v>
      </c>
      <c r="E73" s="8">
        <f t="shared" si="3"/>
        <v>3.112393077382136</v>
      </c>
      <c r="F73" s="8">
        <f t="shared" si="2"/>
        <v>3.1292</v>
      </c>
    </row>
    <row r="74" spans="1:6" ht="15.75" customHeight="1">
      <c r="A74" s="24" t="s">
        <v>56</v>
      </c>
      <c r="B74" s="23"/>
      <c r="C74" s="23">
        <v>99.99</v>
      </c>
      <c r="D74" s="23">
        <v>56</v>
      </c>
      <c r="E74" s="8">
        <f t="shared" si="3"/>
        <v>0.5600560056005601</v>
      </c>
      <c r="F74" s="8" t="e">
        <f t="shared" si="2"/>
        <v>#DIV/0!</v>
      </c>
    </row>
    <row r="75" spans="1:6" ht="15.75" customHeight="1">
      <c r="A75" s="24" t="s">
        <v>126</v>
      </c>
      <c r="B75" s="48" t="s">
        <v>95</v>
      </c>
      <c r="C75" s="36">
        <v>100</v>
      </c>
      <c r="D75" s="23"/>
      <c r="E75" s="8">
        <f t="shared" si="3"/>
        <v>0</v>
      </c>
      <c r="F75" s="8" t="e">
        <f t="shared" si="2"/>
        <v>#VALUE!</v>
      </c>
    </row>
    <row r="76" spans="1:6" ht="15.75" customHeight="1">
      <c r="A76" s="24" t="s">
        <v>23</v>
      </c>
      <c r="B76" s="23">
        <v>367.2</v>
      </c>
      <c r="C76" s="23">
        <v>21.01</v>
      </c>
      <c r="D76" s="23">
        <v>570.4</v>
      </c>
      <c r="E76" s="8">
        <f t="shared" si="3"/>
        <v>27.148976677772485</v>
      </c>
      <c r="F76" s="8">
        <f t="shared" si="2"/>
        <v>1.5533769063180827</v>
      </c>
    </row>
    <row r="77" spans="1:6" ht="15.75" customHeight="1">
      <c r="A77" s="24" t="s">
        <v>50</v>
      </c>
      <c r="B77" s="23">
        <v>658.86</v>
      </c>
      <c r="C77" s="23"/>
      <c r="D77" s="23"/>
      <c r="E77" s="8" t="e">
        <f t="shared" si="3"/>
        <v>#DIV/0!</v>
      </c>
      <c r="F77" s="8">
        <f t="shared" si="2"/>
        <v>0</v>
      </c>
    </row>
    <row r="78" spans="1:6" ht="15.75" customHeight="1">
      <c r="A78" s="24" t="s">
        <v>58</v>
      </c>
      <c r="B78" s="23">
        <v>178</v>
      </c>
      <c r="C78" s="23"/>
      <c r="D78" s="23">
        <v>710</v>
      </c>
      <c r="E78" s="8" t="e">
        <f t="shared" si="3"/>
        <v>#DIV/0!</v>
      </c>
      <c r="F78" s="8">
        <f t="shared" si="2"/>
        <v>3.9887640449438204</v>
      </c>
    </row>
    <row r="79" spans="1:6" ht="15.75" customHeight="1">
      <c r="A79" s="24" t="s">
        <v>107</v>
      </c>
      <c r="B79" s="23"/>
      <c r="C79" s="23"/>
      <c r="D79" s="23">
        <v>741</v>
      </c>
      <c r="E79" s="8" t="e">
        <f t="shared" si="3"/>
        <v>#DIV/0!</v>
      </c>
      <c r="F79" s="8" t="e">
        <f t="shared" si="2"/>
        <v>#DIV/0!</v>
      </c>
    </row>
    <row r="80" spans="1:6" ht="15.75" customHeight="1">
      <c r="A80" s="24" t="s">
        <v>51</v>
      </c>
      <c r="B80" s="48" t="s">
        <v>95</v>
      </c>
      <c r="C80" s="36">
        <v>18</v>
      </c>
      <c r="D80" s="23"/>
      <c r="E80" s="8">
        <f t="shared" si="3"/>
        <v>0</v>
      </c>
      <c r="F80" s="8" t="e">
        <f t="shared" si="2"/>
        <v>#VALUE!</v>
      </c>
    </row>
    <row r="81" spans="1:6" ht="15.75" customHeight="1">
      <c r="A81" s="24" t="s">
        <v>12</v>
      </c>
      <c r="B81" s="23"/>
      <c r="C81" s="23">
        <v>65</v>
      </c>
      <c r="D81" s="23"/>
      <c r="E81" s="8">
        <f t="shared" si="3"/>
        <v>0</v>
      </c>
      <c r="F81" s="8" t="e">
        <f t="shared" si="2"/>
        <v>#DIV/0!</v>
      </c>
    </row>
    <row r="82" spans="1:6" ht="15.75" customHeight="1">
      <c r="A82" s="24" t="s">
        <v>60</v>
      </c>
      <c r="B82" s="23">
        <v>40</v>
      </c>
      <c r="C82" s="23"/>
      <c r="D82" s="23"/>
      <c r="E82" s="8" t="e">
        <f t="shared" si="3"/>
        <v>#DIV/0!</v>
      </c>
      <c r="F82" s="8">
        <f t="shared" si="2"/>
        <v>0</v>
      </c>
    </row>
    <row r="83" spans="1:6" ht="15.75" customHeight="1">
      <c r="A83" s="24" t="s">
        <v>111</v>
      </c>
      <c r="B83" s="48" t="s">
        <v>95</v>
      </c>
      <c r="C83" s="36"/>
      <c r="D83" s="36">
        <v>2717.99</v>
      </c>
      <c r="E83" s="8" t="e">
        <f t="shared" si="3"/>
        <v>#DIV/0!</v>
      </c>
      <c r="F83" s="8" t="e">
        <f t="shared" si="2"/>
        <v>#VALUE!</v>
      </c>
    </row>
    <row r="84" spans="1:6" s="7" customFormat="1" ht="15.75" customHeight="1">
      <c r="A84" s="49" t="s">
        <v>27</v>
      </c>
      <c r="B84" s="38">
        <f>SUM(B85:B89)</f>
        <v>2486.9899999999993</v>
      </c>
      <c r="C84" s="38">
        <f>SUM(C85:C89)</f>
        <v>2579.98</v>
      </c>
      <c r="D84" s="38">
        <f>SUM(D85:D89)</f>
        <v>2559.16</v>
      </c>
      <c r="E84" s="39">
        <f t="shared" si="3"/>
        <v>0.9919301700013178</v>
      </c>
      <c r="F84" s="39">
        <f t="shared" si="2"/>
        <v>1.0290190149538199</v>
      </c>
    </row>
    <row r="85" spans="1:6" ht="15.75" customHeight="1">
      <c r="A85" s="24" t="s">
        <v>75</v>
      </c>
      <c r="B85" s="23">
        <v>2125.29</v>
      </c>
      <c r="C85" s="36">
        <v>2201.48</v>
      </c>
      <c r="D85" s="36">
        <v>2181.84</v>
      </c>
      <c r="E85" s="8">
        <f t="shared" si="3"/>
        <v>0.9910787288551339</v>
      </c>
      <c r="F85" s="8">
        <f t="shared" si="2"/>
        <v>1.0266081334782549</v>
      </c>
    </row>
    <row r="86" spans="1:6" ht="15.75" customHeight="1">
      <c r="A86" s="24" t="s">
        <v>79</v>
      </c>
      <c r="B86" s="23">
        <v>7.89</v>
      </c>
      <c r="C86" s="36">
        <v>8.18</v>
      </c>
      <c r="D86" s="36">
        <v>10.96</v>
      </c>
      <c r="E86" s="8">
        <f t="shared" si="3"/>
        <v>1.3398533007334965</v>
      </c>
      <c r="F86" s="8">
        <f t="shared" si="2"/>
        <v>1.3891001267427125</v>
      </c>
    </row>
    <row r="87" spans="1:6" ht="15.75" customHeight="1">
      <c r="A87" s="24" t="s">
        <v>76</v>
      </c>
      <c r="B87" s="23">
        <v>116.95</v>
      </c>
      <c r="C87" s="36">
        <v>124.6</v>
      </c>
      <c r="D87" s="36">
        <v>122.62</v>
      </c>
      <c r="E87" s="8">
        <f t="shared" si="3"/>
        <v>0.9841091492776887</v>
      </c>
      <c r="F87" s="8">
        <f t="shared" si="2"/>
        <v>1.0484822573749466</v>
      </c>
    </row>
    <row r="88" spans="1:6" ht="15.75" customHeight="1">
      <c r="A88" s="24" t="s">
        <v>77</v>
      </c>
      <c r="B88" s="23">
        <v>118.43</v>
      </c>
      <c r="C88" s="36">
        <v>122.86</v>
      </c>
      <c r="D88" s="36">
        <v>121.87</v>
      </c>
      <c r="E88" s="8">
        <f t="shared" si="3"/>
        <v>0.9919420478593521</v>
      </c>
      <c r="F88" s="8">
        <f t="shared" si="2"/>
        <v>1.0290466942497678</v>
      </c>
    </row>
    <row r="89" spans="1:6" ht="15.75" customHeight="1">
      <c r="A89" s="24" t="s">
        <v>78</v>
      </c>
      <c r="B89" s="23">
        <v>118.43</v>
      </c>
      <c r="C89" s="36">
        <v>122.86</v>
      </c>
      <c r="D89" s="36">
        <v>121.87</v>
      </c>
      <c r="E89" s="8">
        <f t="shared" si="3"/>
        <v>0.9919420478593521</v>
      </c>
      <c r="F89" s="8">
        <f t="shared" si="2"/>
        <v>1.0290466942497678</v>
      </c>
    </row>
    <row r="90" spans="1:6" s="7" customFormat="1" ht="15.75" customHeight="1">
      <c r="A90" s="49" t="s">
        <v>28</v>
      </c>
      <c r="B90" s="38">
        <f>SUM(B91:B97)</f>
        <v>15260.370000000003</v>
      </c>
      <c r="C90" s="38">
        <f>SUM(C91:C97)</f>
        <v>10137.980000000003</v>
      </c>
      <c r="D90" s="38">
        <f>SUM(D91:D97)</f>
        <v>10928.909999999998</v>
      </c>
      <c r="E90" s="39">
        <f t="shared" si="3"/>
        <v>1.0780165279473815</v>
      </c>
      <c r="F90" s="39">
        <f t="shared" si="2"/>
        <v>0.7161628453307486</v>
      </c>
    </row>
    <row r="91" spans="1:6" ht="15.75" customHeight="1">
      <c r="A91" s="24" t="s">
        <v>75</v>
      </c>
      <c r="B91" s="23">
        <v>8496.6</v>
      </c>
      <c r="C91" s="36">
        <v>8129.74</v>
      </c>
      <c r="D91" s="36">
        <v>8706.06</v>
      </c>
      <c r="E91" s="8">
        <f t="shared" si="3"/>
        <v>1.0708903359763042</v>
      </c>
      <c r="F91" s="8">
        <f t="shared" si="2"/>
        <v>1.0246522138267071</v>
      </c>
    </row>
    <row r="92" spans="1:6" ht="15.75" customHeight="1">
      <c r="A92" s="24" t="s">
        <v>76</v>
      </c>
      <c r="B92" s="23">
        <v>465.37</v>
      </c>
      <c r="C92" s="36">
        <v>391.01</v>
      </c>
      <c r="D92" s="36">
        <v>462.13</v>
      </c>
      <c r="E92" s="8">
        <f t="shared" si="3"/>
        <v>1.181887931254955</v>
      </c>
      <c r="F92" s="8">
        <f t="shared" si="2"/>
        <v>0.9930377978812558</v>
      </c>
    </row>
    <row r="93" spans="1:6" ht="15.75" customHeight="1">
      <c r="A93" s="24" t="s">
        <v>77</v>
      </c>
      <c r="B93" s="23">
        <v>433.53</v>
      </c>
      <c r="C93" s="36">
        <v>436.62</v>
      </c>
      <c r="D93" s="36">
        <v>468.06</v>
      </c>
      <c r="E93" s="8">
        <f t="shared" si="3"/>
        <v>1.0720076954789062</v>
      </c>
      <c r="F93" s="8">
        <f t="shared" si="2"/>
        <v>1.0796484672341016</v>
      </c>
    </row>
    <row r="94" spans="1:6" ht="15.75" customHeight="1">
      <c r="A94" s="24" t="s">
        <v>78</v>
      </c>
      <c r="B94" s="23">
        <v>433.53</v>
      </c>
      <c r="C94" s="36">
        <v>436.62</v>
      </c>
      <c r="D94" s="36">
        <v>468.06</v>
      </c>
      <c r="E94" s="8">
        <f t="shared" si="3"/>
        <v>1.0720076954789062</v>
      </c>
      <c r="F94" s="8">
        <f t="shared" si="2"/>
        <v>1.0796484672341016</v>
      </c>
    </row>
    <row r="95" spans="1:6" ht="15.75" customHeight="1">
      <c r="A95" s="24" t="s">
        <v>48</v>
      </c>
      <c r="B95" s="23">
        <v>4500</v>
      </c>
      <c r="C95" s="23">
        <v>346.5</v>
      </c>
      <c r="D95" s="23">
        <v>651.6</v>
      </c>
      <c r="E95" s="8">
        <f t="shared" si="3"/>
        <v>1.8805194805194805</v>
      </c>
      <c r="F95" s="8">
        <f t="shared" si="2"/>
        <v>0.1448</v>
      </c>
    </row>
    <row r="96" spans="1:6" ht="15.75" customHeight="1">
      <c r="A96" s="24" t="s">
        <v>50</v>
      </c>
      <c r="B96" s="23">
        <v>37.34</v>
      </c>
      <c r="C96" s="23">
        <v>184.29</v>
      </c>
      <c r="D96" s="23"/>
      <c r="E96" s="8">
        <f t="shared" si="3"/>
        <v>0</v>
      </c>
      <c r="F96" s="8">
        <f t="shared" si="2"/>
        <v>0</v>
      </c>
    </row>
    <row r="97" spans="1:6" ht="15.75" customHeight="1">
      <c r="A97" s="24" t="s">
        <v>12</v>
      </c>
      <c r="B97" s="23">
        <v>894</v>
      </c>
      <c r="C97" s="23">
        <v>213.2</v>
      </c>
      <c r="D97" s="23">
        <v>173</v>
      </c>
      <c r="E97" s="8">
        <f t="shared" si="3"/>
        <v>0.8114446529080676</v>
      </c>
      <c r="F97" s="8">
        <f t="shared" si="2"/>
        <v>0.1935123042505593</v>
      </c>
    </row>
    <row r="98" spans="1:6" s="7" customFormat="1" ht="15.75" customHeight="1">
      <c r="A98" s="49" t="s">
        <v>29</v>
      </c>
      <c r="B98" s="38">
        <f>SUM(B99:B123)</f>
        <v>17612.06</v>
      </c>
      <c r="C98" s="38">
        <f>SUM(C99:C123)</f>
        <v>44625.38</v>
      </c>
      <c r="D98" s="38">
        <f>SUM(D99:D123)</f>
        <v>41719.76000000001</v>
      </c>
      <c r="E98" s="39">
        <f t="shared" si="3"/>
        <v>0.9348886216767233</v>
      </c>
      <c r="F98" s="39">
        <f t="shared" si="2"/>
        <v>2.3688177305777978</v>
      </c>
    </row>
    <row r="99" spans="1:6" ht="15.75" customHeight="1">
      <c r="A99" s="24" t="s">
        <v>6</v>
      </c>
      <c r="B99" s="23">
        <v>11720.14</v>
      </c>
      <c r="C99" s="36">
        <v>11780.73</v>
      </c>
      <c r="D99" s="36">
        <v>12305.86</v>
      </c>
      <c r="E99" s="8">
        <f t="shared" si="3"/>
        <v>1.0445753361633787</v>
      </c>
      <c r="F99" s="8">
        <f t="shared" si="2"/>
        <v>1.0499755122379084</v>
      </c>
    </row>
    <row r="100" spans="1:6" ht="15.75" customHeight="1">
      <c r="A100" s="24" t="s">
        <v>14</v>
      </c>
      <c r="B100" s="23">
        <v>45.5</v>
      </c>
      <c r="C100" s="36">
        <v>47.21</v>
      </c>
      <c r="D100" s="36">
        <v>52.29</v>
      </c>
      <c r="E100" s="8">
        <f t="shared" si="3"/>
        <v>1.107604321118407</v>
      </c>
      <c r="F100" s="8">
        <f t="shared" si="2"/>
        <v>1.1492307692307693</v>
      </c>
    </row>
    <row r="101" spans="1:6" ht="15.75" customHeight="1">
      <c r="A101" s="24" t="s">
        <v>7</v>
      </c>
      <c r="B101" s="23">
        <v>595.49</v>
      </c>
      <c r="C101" s="36">
        <v>603.99</v>
      </c>
      <c r="D101" s="36">
        <v>635.11</v>
      </c>
      <c r="E101" s="8">
        <f t="shared" si="3"/>
        <v>1.051524031854832</v>
      </c>
      <c r="F101" s="8">
        <f t="shared" si="2"/>
        <v>1.0665334430469025</v>
      </c>
    </row>
    <row r="102" spans="1:6" ht="15.75" customHeight="1">
      <c r="A102" s="24" t="s">
        <v>8</v>
      </c>
      <c r="B102" s="23">
        <v>650.61</v>
      </c>
      <c r="C102" s="36">
        <v>654.31</v>
      </c>
      <c r="D102" s="36">
        <v>683.86</v>
      </c>
      <c r="E102" s="8">
        <f aca="true" t="shared" si="4" ref="E102:E123">D102/C102</f>
        <v>1.0451620791368008</v>
      </c>
      <c r="F102" s="8">
        <f aca="true" t="shared" si="5" ref="F102:F123">D102/B102</f>
        <v>1.0511058852461537</v>
      </c>
    </row>
    <row r="103" spans="1:6" ht="15.75" customHeight="1">
      <c r="A103" s="24" t="s">
        <v>9</v>
      </c>
      <c r="B103" s="23">
        <v>650.61</v>
      </c>
      <c r="C103" s="36">
        <v>654.31</v>
      </c>
      <c r="D103" s="36">
        <v>683.86</v>
      </c>
      <c r="E103" s="8">
        <f t="shared" si="4"/>
        <v>1.0451620791368008</v>
      </c>
      <c r="F103" s="8">
        <f t="shared" si="5"/>
        <v>1.0511058852461537</v>
      </c>
    </row>
    <row r="104" spans="1:6" ht="15.75" customHeight="1">
      <c r="A104" s="24" t="s">
        <v>53</v>
      </c>
      <c r="B104" s="23"/>
      <c r="C104" s="36">
        <v>13.6</v>
      </c>
      <c r="D104" s="23"/>
      <c r="E104" s="8">
        <f t="shared" si="4"/>
        <v>0</v>
      </c>
      <c r="F104" s="8" t="e">
        <f t="shared" si="5"/>
        <v>#DIV/0!</v>
      </c>
    </row>
    <row r="105" spans="1:6" ht="15.75" customHeight="1">
      <c r="A105" s="24" t="s">
        <v>20</v>
      </c>
      <c r="B105" s="28"/>
      <c r="C105" s="23">
        <v>78</v>
      </c>
      <c r="D105" s="23"/>
      <c r="E105" s="8">
        <f t="shared" si="4"/>
        <v>0</v>
      </c>
      <c r="F105" s="8" t="e">
        <f t="shared" si="5"/>
        <v>#DIV/0!</v>
      </c>
    </row>
    <row r="106" spans="1:6" ht="15.75" customHeight="1">
      <c r="A106" s="24" t="s">
        <v>21</v>
      </c>
      <c r="B106" s="23"/>
      <c r="C106" s="23">
        <v>5000</v>
      </c>
      <c r="D106" s="23"/>
      <c r="E106" s="8">
        <f t="shared" si="4"/>
        <v>0</v>
      </c>
      <c r="F106" s="8" t="e">
        <f t="shared" si="5"/>
        <v>#DIV/0!</v>
      </c>
    </row>
    <row r="107" spans="1:6" ht="15.75" customHeight="1">
      <c r="A107" s="24" t="s">
        <v>11</v>
      </c>
      <c r="B107" s="23">
        <v>424.68</v>
      </c>
      <c r="C107" s="23">
        <v>721.62</v>
      </c>
      <c r="D107" s="36">
        <v>4363.58</v>
      </c>
      <c r="E107" s="8">
        <f t="shared" si="4"/>
        <v>6.046922202821429</v>
      </c>
      <c r="F107" s="8">
        <f t="shared" si="5"/>
        <v>10.274983517001036</v>
      </c>
    </row>
    <row r="108" spans="1:6" ht="15.75" customHeight="1">
      <c r="A108" s="24" t="s">
        <v>49</v>
      </c>
      <c r="B108" s="23"/>
      <c r="C108" s="23"/>
      <c r="D108" s="36">
        <v>184</v>
      </c>
      <c r="E108" s="8" t="e">
        <f t="shared" si="4"/>
        <v>#DIV/0!</v>
      </c>
      <c r="F108" s="8" t="e">
        <f t="shared" si="5"/>
        <v>#DIV/0!</v>
      </c>
    </row>
    <row r="109" spans="1:6" ht="15.75" customHeight="1">
      <c r="A109" s="24" t="s">
        <v>122</v>
      </c>
      <c r="B109" s="23">
        <v>1000</v>
      </c>
      <c r="C109" s="23"/>
      <c r="D109" s="23"/>
      <c r="E109" s="8" t="e">
        <f t="shared" si="4"/>
        <v>#DIV/0!</v>
      </c>
      <c r="F109" s="8">
        <f t="shared" si="5"/>
        <v>0</v>
      </c>
    </row>
    <row r="110" spans="1:6" ht="15.75" customHeight="1">
      <c r="A110" s="24" t="s">
        <v>55</v>
      </c>
      <c r="B110" s="23"/>
      <c r="C110" s="23"/>
      <c r="D110" s="23">
        <v>198</v>
      </c>
      <c r="E110" s="8" t="e">
        <f t="shared" si="4"/>
        <v>#DIV/0!</v>
      </c>
      <c r="F110" s="8" t="e">
        <f t="shared" si="5"/>
        <v>#DIV/0!</v>
      </c>
    </row>
    <row r="111" spans="1:6" ht="15.75" customHeight="1">
      <c r="A111" s="24" t="s">
        <v>87</v>
      </c>
      <c r="B111" s="23"/>
      <c r="C111" s="23">
        <v>158</v>
      </c>
      <c r="D111" s="23"/>
      <c r="E111" s="8">
        <f t="shared" si="4"/>
        <v>0</v>
      </c>
      <c r="F111" s="8" t="e">
        <f t="shared" si="5"/>
        <v>#DIV/0!</v>
      </c>
    </row>
    <row r="112" spans="1:6" ht="15.75" customHeight="1">
      <c r="A112" s="24" t="s">
        <v>56</v>
      </c>
      <c r="B112" s="23"/>
      <c r="C112" s="23">
        <v>279</v>
      </c>
      <c r="D112" s="23"/>
      <c r="E112" s="8">
        <f t="shared" si="4"/>
        <v>0</v>
      </c>
      <c r="F112" s="8" t="e">
        <f t="shared" si="5"/>
        <v>#DIV/0!</v>
      </c>
    </row>
    <row r="113" spans="1:6" ht="15.75" customHeight="1">
      <c r="A113" s="24" t="s">
        <v>126</v>
      </c>
      <c r="B113" s="48" t="s">
        <v>95</v>
      </c>
      <c r="C113" s="36">
        <v>100</v>
      </c>
      <c r="D113" s="23"/>
      <c r="E113" s="8">
        <f t="shared" si="4"/>
        <v>0</v>
      </c>
      <c r="F113" s="8" t="e">
        <f t="shared" si="5"/>
        <v>#VALUE!</v>
      </c>
    </row>
    <row r="114" spans="1:6" ht="15.75" customHeight="1">
      <c r="A114" s="24" t="s">
        <v>23</v>
      </c>
      <c r="B114" s="23">
        <v>170.5</v>
      </c>
      <c r="C114" s="23">
        <v>54.15</v>
      </c>
      <c r="D114" s="23">
        <v>451.6</v>
      </c>
      <c r="E114" s="8">
        <f t="shared" si="4"/>
        <v>8.339796860572484</v>
      </c>
      <c r="F114" s="8">
        <f t="shared" si="5"/>
        <v>2.6486803519061586</v>
      </c>
    </row>
    <row r="115" spans="1:6" ht="15.75" customHeight="1">
      <c r="A115" s="24" t="s">
        <v>30</v>
      </c>
      <c r="B115" s="23">
        <v>157.61</v>
      </c>
      <c r="C115" s="23">
        <v>262.71</v>
      </c>
      <c r="D115" s="23">
        <v>159.34</v>
      </c>
      <c r="E115" s="8">
        <f t="shared" si="4"/>
        <v>0.606524304366031</v>
      </c>
      <c r="F115" s="8">
        <f t="shared" si="5"/>
        <v>1.0109764608844616</v>
      </c>
    </row>
    <row r="116" spans="1:6" ht="15.75" customHeight="1">
      <c r="A116" s="24" t="s">
        <v>58</v>
      </c>
      <c r="B116" s="23"/>
      <c r="C116" s="23">
        <v>2</v>
      </c>
      <c r="D116" s="23">
        <v>433.1</v>
      </c>
      <c r="E116" s="8">
        <f t="shared" si="4"/>
        <v>216.55</v>
      </c>
      <c r="F116" s="8" t="e">
        <f t="shared" si="5"/>
        <v>#DIV/0!</v>
      </c>
    </row>
    <row r="117" spans="1:6" ht="15.75" customHeight="1">
      <c r="A117" s="24" t="s">
        <v>25</v>
      </c>
      <c r="B117" s="23"/>
      <c r="C117" s="23">
        <v>20</v>
      </c>
      <c r="D117" s="23"/>
      <c r="E117" s="8">
        <f t="shared" si="4"/>
        <v>0</v>
      </c>
      <c r="F117" s="8" t="e">
        <f t="shared" si="5"/>
        <v>#DIV/0!</v>
      </c>
    </row>
    <row r="118" spans="1:6" ht="15.75" customHeight="1">
      <c r="A118" s="24" t="s">
        <v>59</v>
      </c>
      <c r="B118" s="23"/>
      <c r="C118" s="23">
        <v>16</v>
      </c>
      <c r="D118" s="23">
        <v>150</v>
      </c>
      <c r="E118" s="8">
        <f t="shared" si="4"/>
        <v>9.375</v>
      </c>
      <c r="F118" s="8" t="e">
        <f t="shared" si="5"/>
        <v>#DIV/0!</v>
      </c>
    </row>
    <row r="119" spans="1:6" ht="15.75" customHeight="1">
      <c r="A119" s="24" t="s">
        <v>12</v>
      </c>
      <c r="B119" s="23">
        <v>11.7</v>
      </c>
      <c r="C119" s="23">
        <v>179.75</v>
      </c>
      <c r="D119" s="23"/>
      <c r="E119" s="8">
        <f t="shared" si="4"/>
        <v>0</v>
      </c>
      <c r="F119" s="8">
        <f t="shared" si="5"/>
        <v>0</v>
      </c>
    </row>
    <row r="120" spans="1:6" ht="15.75" customHeight="1">
      <c r="A120" s="24" t="s">
        <v>60</v>
      </c>
      <c r="B120" s="23"/>
      <c r="C120" s="23"/>
      <c r="D120" s="23">
        <v>9341.36</v>
      </c>
      <c r="E120" s="8" t="e">
        <f t="shared" si="4"/>
        <v>#DIV/0!</v>
      </c>
      <c r="F120" s="8" t="e">
        <f t="shared" si="5"/>
        <v>#DIV/0!</v>
      </c>
    </row>
    <row r="121" spans="1:6" ht="15.75" customHeight="1">
      <c r="A121" s="24" t="s">
        <v>112</v>
      </c>
      <c r="B121" s="23"/>
      <c r="C121" s="23"/>
      <c r="D121" s="23">
        <v>8250</v>
      </c>
      <c r="E121" s="8" t="e">
        <f t="shared" si="4"/>
        <v>#DIV/0!</v>
      </c>
      <c r="F121" s="8" t="e">
        <f t="shared" si="5"/>
        <v>#DIV/0!</v>
      </c>
    </row>
    <row r="122" spans="1:6" ht="15.75" customHeight="1">
      <c r="A122" s="24" t="s">
        <v>113</v>
      </c>
      <c r="B122" s="23"/>
      <c r="C122" s="23"/>
      <c r="D122" s="23">
        <v>3827.8</v>
      </c>
      <c r="E122" s="8" t="e">
        <f t="shared" si="4"/>
        <v>#DIV/0!</v>
      </c>
      <c r="F122" s="8" t="e">
        <f t="shared" si="5"/>
        <v>#DIV/0!</v>
      </c>
    </row>
    <row r="123" spans="1:6" ht="15.75" customHeight="1">
      <c r="A123" s="24" t="s">
        <v>65</v>
      </c>
      <c r="B123" s="23">
        <v>2185.22</v>
      </c>
      <c r="C123" s="23">
        <v>24000</v>
      </c>
      <c r="D123" s="23"/>
      <c r="E123" s="8">
        <f t="shared" si="4"/>
        <v>0</v>
      </c>
      <c r="F123" s="8">
        <f t="shared" si="5"/>
        <v>0</v>
      </c>
    </row>
    <row r="124" spans="1:6" s="7" customFormat="1" ht="15.75" customHeight="1">
      <c r="A124" s="49" t="s">
        <v>94</v>
      </c>
      <c r="B124" s="38">
        <f>SUM(B125:B151)</f>
        <v>285487.54000000004</v>
      </c>
      <c r="C124" s="38">
        <f>SUM(C125:C151)</f>
        <v>228446.92</v>
      </c>
      <c r="D124" s="38">
        <f>SUM(D125:D151)</f>
        <v>560998.33</v>
      </c>
      <c r="E124" s="39">
        <f aca="true" t="shared" si="6" ref="E108:E162">D124/C124</f>
        <v>2.4557053778619555</v>
      </c>
      <c r="F124" s="39">
        <f aca="true" t="shared" si="7" ref="F108:F162">D124/B124</f>
        <v>1.9650536412202084</v>
      </c>
    </row>
    <row r="125" spans="1:6" ht="15.75" customHeight="1">
      <c r="A125" s="24" t="s">
        <v>6</v>
      </c>
      <c r="B125" s="23">
        <v>4949.07</v>
      </c>
      <c r="C125" s="36">
        <v>5549.84</v>
      </c>
      <c r="D125" s="36">
        <v>5412.39</v>
      </c>
      <c r="E125" s="8">
        <f t="shared" si="6"/>
        <v>0.9752335202456287</v>
      </c>
      <c r="F125" s="8">
        <f t="shared" si="7"/>
        <v>1.0936175887591004</v>
      </c>
    </row>
    <row r="126" spans="1:6" ht="15.75" customHeight="1">
      <c r="A126" s="24" t="s">
        <v>14</v>
      </c>
      <c r="B126" s="23">
        <v>15.2</v>
      </c>
      <c r="C126" s="36">
        <v>15.7</v>
      </c>
      <c r="D126" s="36">
        <v>13.3</v>
      </c>
      <c r="E126" s="8">
        <f t="shared" si="6"/>
        <v>0.8471337579617835</v>
      </c>
      <c r="F126" s="8">
        <f t="shared" si="7"/>
        <v>0.8750000000000001</v>
      </c>
    </row>
    <row r="127" spans="1:6" ht="15.75" customHeight="1">
      <c r="A127" s="24" t="s">
        <v>7</v>
      </c>
      <c r="B127" s="23">
        <v>285.5</v>
      </c>
      <c r="C127" s="36">
        <v>326.27</v>
      </c>
      <c r="D127" s="36">
        <v>316.12</v>
      </c>
      <c r="E127" s="8">
        <f t="shared" si="6"/>
        <v>0.9688907959665308</v>
      </c>
      <c r="F127" s="8">
        <f t="shared" si="7"/>
        <v>1.1072504378283714</v>
      </c>
    </row>
    <row r="128" spans="1:6" ht="15.75" customHeight="1">
      <c r="A128" s="24" t="s">
        <v>8</v>
      </c>
      <c r="B128" s="23">
        <v>276.32</v>
      </c>
      <c r="C128" s="36">
        <v>310.1</v>
      </c>
      <c r="D128" s="36">
        <v>302.21</v>
      </c>
      <c r="E128" s="8">
        <f t="shared" si="6"/>
        <v>0.9745565946468879</v>
      </c>
      <c r="F128" s="8">
        <f t="shared" si="7"/>
        <v>1.0936957151129125</v>
      </c>
    </row>
    <row r="129" spans="1:6" ht="15.75" customHeight="1">
      <c r="A129" s="24" t="s">
        <v>9</v>
      </c>
      <c r="B129" s="23">
        <v>276.32</v>
      </c>
      <c r="C129" s="36">
        <v>310.1</v>
      </c>
      <c r="D129" s="36">
        <v>302.21</v>
      </c>
      <c r="E129" s="8">
        <f t="shared" si="6"/>
        <v>0.9745565946468879</v>
      </c>
      <c r="F129" s="8">
        <f t="shared" si="7"/>
        <v>1.0936957151129125</v>
      </c>
    </row>
    <row r="130" spans="1:6" ht="15.75" customHeight="1">
      <c r="A130" s="24" t="s">
        <v>114</v>
      </c>
      <c r="B130" s="48" t="s">
        <v>95</v>
      </c>
      <c r="C130" s="36"/>
      <c r="D130" s="36">
        <v>286</v>
      </c>
      <c r="E130" s="8" t="e">
        <f aca="true" t="shared" si="8" ref="E130:E151">D130/C130</f>
        <v>#DIV/0!</v>
      </c>
      <c r="F130" s="8" t="e">
        <f aca="true" t="shared" si="9" ref="F130:F151">D130/B130</f>
        <v>#VALUE!</v>
      </c>
    </row>
    <row r="131" spans="1:6" ht="15.75" customHeight="1">
      <c r="A131" s="24" t="s">
        <v>123</v>
      </c>
      <c r="B131" s="23">
        <v>710</v>
      </c>
      <c r="C131" s="23"/>
      <c r="D131" s="23"/>
      <c r="E131" s="8" t="e">
        <f t="shared" si="8"/>
        <v>#DIV/0!</v>
      </c>
      <c r="F131" s="8">
        <f t="shared" si="9"/>
        <v>0</v>
      </c>
    </row>
    <row r="132" spans="1:6" ht="15.75" customHeight="1">
      <c r="A132" s="24" t="s">
        <v>15</v>
      </c>
      <c r="B132" s="23">
        <v>13985.05</v>
      </c>
      <c r="C132" s="36">
        <v>9456.84</v>
      </c>
      <c r="D132" s="23"/>
      <c r="E132" s="8">
        <f t="shared" si="8"/>
        <v>0</v>
      </c>
      <c r="F132" s="8">
        <f t="shared" si="9"/>
        <v>0</v>
      </c>
    </row>
    <row r="133" spans="1:6" ht="15.75" customHeight="1">
      <c r="A133" s="24" t="s">
        <v>11</v>
      </c>
      <c r="B133" s="23">
        <v>22926.29</v>
      </c>
      <c r="C133" s="36">
        <v>698.25</v>
      </c>
      <c r="D133" s="23">
        <v>28369.48</v>
      </c>
      <c r="E133" s="8">
        <f t="shared" si="8"/>
        <v>40.629402076620124</v>
      </c>
      <c r="F133" s="8">
        <f t="shared" si="9"/>
        <v>1.237421318495055</v>
      </c>
    </row>
    <row r="134" spans="1:6" ht="15.75" customHeight="1">
      <c r="A134" s="24" t="s">
        <v>22</v>
      </c>
      <c r="B134" s="23">
        <v>604</v>
      </c>
      <c r="C134" s="23"/>
      <c r="D134" s="23"/>
      <c r="E134" s="8" t="e">
        <f t="shared" si="8"/>
        <v>#DIV/0!</v>
      </c>
      <c r="F134" s="8">
        <f t="shared" si="9"/>
        <v>0</v>
      </c>
    </row>
    <row r="135" spans="1:6" ht="15.75" customHeight="1">
      <c r="A135" s="24" t="s">
        <v>56</v>
      </c>
      <c r="B135" s="23"/>
      <c r="C135" s="23"/>
      <c r="D135" s="23">
        <v>275</v>
      </c>
      <c r="E135" s="8" t="e">
        <f t="shared" si="8"/>
        <v>#DIV/0!</v>
      </c>
      <c r="F135" s="8" t="e">
        <f t="shared" si="9"/>
        <v>#DIV/0!</v>
      </c>
    </row>
    <row r="136" spans="1:6" ht="15.75" customHeight="1">
      <c r="A136" s="24" t="s">
        <v>23</v>
      </c>
      <c r="B136" s="23"/>
      <c r="C136" s="23"/>
      <c r="D136" s="23">
        <v>231</v>
      </c>
      <c r="E136" s="8" t="e">
        <f t="shared" si="8"/>
        <v>#DIV/0!</v>
      </c>
      <c r="F136" s="8" t="e">
        <f t="shared" si="9"/>
        <v>#DIV/0!</v>
      </c>
    </row>
    <row r="137" spans="1:6" ht="15.75" customHeight="1">
      <c r="A137" s="24" t="s">
        <v>115</v>
      </c>
      <c r="B137" s="23"/>
      <c r="C137" s="23"/>
      <c r="D137" s="23">
        <v>552.05</v>
      </c>
      <c r="E137" s="8" t="e">
        <f t="shared" si="8"/>
        <v>#DIV/0!</v>
      </c>
      <c r="F137" s="8" t="e">
        <f t="shared" si="9"/>
        <v>#DIV/0!</v>
      </c>
    </row>
    <row r="138" spans="1:6" ht="15.75" customHeight="1">
      <c r="A138" s="24" t="s">
        <v>58</v>
      </c>
      <c r="B138" s="23">
        <v>19880.58</v>
      </c>
      <c r="C138" s="23"/>
      <c r="D138" s="23"/>
      <c r="E138" s="8" t="e">
        <f t="shared" si="8"/>
        <v>#DIV/0!</v>
      </c>
      <c r="F138" s="8">
        <f t="shared" si="9"/>
        <v>0</v>
      </c>
    </row>
    <row r="139" spans="1:6" ht="15.75" customHeight="1">
      <c r="A139" s="24" t="s">
        <v>24</v>
      </c>
      <c r="B139" s="23"/>
      <c r="C139" s="23"/>
      <c r="D139" s="23">
        <v>16.08</v>
      </c>
      <c r="E139" s="8" t="e">
        <f t="shared" si="8"/>
        <v>#DIV/0!</v>
      </c>
      <c r="F139" s="8" t="e">
        <f t="shared" si="9"/>
        <v>#DIV/0!</v>
      </c>
    </row>
    <row r="140" spans="1:6" ht="15.75" customHeight="1">
      <c r="A140" s="24" t="s">
        <v>62</v>
      </c>
      <c r="B140" s="23"/>
      <c r="C140" s="23"/>
      <c r="D140" s="23">
        <v>25119.97</v>
      </c>
      <c r="E140" s="8" t="e">
        <f t="shared" si="8"/>
        <v>#DIV/0!</v>
      </c>
      <c r="F140" s="8" t="e">
        <f t="shared" si="9"/>
        <v>#DIV/0!</v>
      </c>
    </row>
    <row r="141" spans="1:6" ht="15.75" customHeight="1">
      <c r="A141" s="24" t="s">
        <v>127</v>
      </c>
      <c r="B141" s="48" t="s">
        <v>95</v>
      </c>
      <c r="C141" s="36">
        <f>2515-1257.5</f>
        <v>1257.5</v>
      </c>
      <c r="D141" s="23"/>
      <c r="E141" s="8">
        <f t="shared" si="8"/>
        <v>0</v>
      </c>
      <c r="F141" s="8" t="e">
        <f t="shared" si="9"/>
        <v>#VALUE!</v>
      </c>
    </row>
    <row r="142" spans="1:6" ht="15.75" customHeight="1">
      <c r="A142" s="24" t="s">
        <v>12</v>
      </c>
      <c r="B142" s="23">
        <v>100</v>
      </c>
      <c r="C142" s="23"/>
      <c r="D142" s="23"/>
      <c r="E142" s="8" t="e">
        <f t="shared" si="8"/>
        <v>#DIV/0!</v>
      </c>
      <c r="F142" s="8">
        <f t="shared" si="9"/>
        <v>0</v>
      </c>
    </row>
    <row r="143" spans="1:6" ht="15.75" customHeight="1">
      <c r="A143" s="24" t="s">
        <v>60</v>
      </c>
      <c r="B143" s="23"/>
      <c r="C143" s="23"/>
      <c r="D143" s="23">
        <v>3074.67</v>
      </c>
      <c r="E143" s="8" t="e">
        <f t="shared" si="8"/>
        <v>#DIV/0!</v>
      </c>
      <c r="F143" s="8" t="e">
        <f t="shared" si="9"/>
        <v>#DIV/0!</v>
      </c>
    </row>
    <row r="144" spans="1:6" ht="15.75" customHeight="1">
      <c r="A144" s="24" t="s">
        <v>52</v>
      </c>
      <c r="B144" s="23"/>
      <c r="C144" s="23">
        <f>1080-540</f>
        <v>540</v>
      </c>
      <c r="D144" s="23"/>
      <c r="E144" s="8">
        <f t="shared" si="8"/>
        <v>0</v>
      </c>
      <c r="F144" s="8" t="e">
        <f t="shared" si="9"/>
        <v>#DIV/0!</v>
      </c>
    </row>
    <row r="145" spans="1:6" ht="15.75" customHeight="1">
      <c r="A145" s="24" t="s">
        <v>64</v>
      </c>
      <c r="B145" s="23"/>
      <c r="C145" s="23">
        <v>58000</v>
      </c>
      <c r="D145" s="23"/>
      <c r="E145" s="8">
        <f t="shared" si="8"/>
        <v>0</v>
      </c>
      <c r="F145" s="8" t="e">
        <f t="shared" si="9"/>
        <v>#DIV/0!</v>
      </c>
    </row>
    <row r="146" spans="1:6" ht="15.75" customHeight="1">
      <c r="A146" s="24" t="s">
        <v>65</v>
      </c>
      <c r="B146" s="23">
        <v>139647.82</v>
      </c>
      <c r="C146" s="23">
        <v>121982.32</v>
      </c>
      <c r="D146" s="23">
        <v>336461.45</v>
      </c>
      <c r="E146" s="8">
        <f t="shared" si="8"/>
        <v>2.7582804622833867</v>
      </c>
      <c r="F146" s="8">
        <f t="shared" si="9"/>
        <v>2.4093569810112325</v>
      </c>
    </row>
    <row r="147" spans="1:6" ht="15.75" customHeight="1">
      <c r="A147" s="24" t="s">
        <v>66</v>
      </c>
      <c r="B147" s="23"/>
      <c r="C147" s="23"/>
      <c r="D147" s="23">
        <v>76096.24</v>
      </c>
      <c r="E147" s="8" t="e">
        <f t="shared" si="8"/>
        <v>#DIV/0!</v>
      </c>
      <c r="F147" s="8" t="e">
        <f t="shared" si="9"/>
        <v>#DIV/0!</v>
      </c>
    </row>
    <row r="148" spans="1:6" ht="15.75" customHeight="1">
      <c r="A148" s="24" t="s">
        <v>89</v>
      </c>
      <c r="B148" s="23">
        <v>81831.39</v>
      </c>
      <c r="C148" s="23">
        <v>30000</v>
      </c>
      <c r="D148" s="23"/>
      <c r="E148" s="8">
        <f t="shared" si="8"/>
        <v>0</v>
      </c>
      <c r="F148" s="8">
        <f t="shared" si="9"/>
        <v>0</v>
      </c>
    </row>
    <row r="149" spans="1:6" ht="15.75" customHeight="1">
      <c r="A149" s="24" t="s">
        <v>67</v>
      </c>
      <c r="B149" s="23"/>
      <c r="C149" s="23"/>
      <c r="D149" s="23">
        <v>39360.1</v>
      </c>
      <c r="E149" s="8" t="e">
        <f t="shared" si="8"/>
        <v>#DIV/0!</v>
      </c>
      <c r="F149" s="8" t="e">
        <f t="shared" si="9"/>
        <v>#DIV/0!</v>
      </c>
    </row>
    <row r="150" spans="1:6" ht="15.75" customHeight="1">
      <c r="A150" s="24" t="s">
        <v>68</v>
      </c>
      <c r="B150" s="23"/>
      <c r="C150" s="23"/>
      <c r="D150" s="23">
        <v>31472.45</v>
      </c>
      <c r="E150" s="8" t="e">
        <f t="shared" si="8"/>
        <v>#DIV/0!</v>
      </c>
      <c r="F150" s="8" t="e">
        <f t="shared" si="9"/>
        <v>#DIV/0!</v>
      </c>
    </row>
    <row r="151" spans="1:6" ht="15.75" customHeight="1">
      <c r="A151" s="24" t="s">
        <v>61</v>
      </c>
      <c r="B151" s="23" t="s">
        <v>95</v>
      </c>
      <c r="C151" s="23"/>
      <c r="D151" s="28">
        <v>13337.61</v>
      </c>
      <c r="E151" s="8" t="e">
        <f t="shared" si="8"/>
        <v>#DIV/0!</v>
      </c>
      <c r="F151" s="8" t="e">
        <f t="shared" si="9"/>
        <v>#VALUE!</v>
      </c>
    </row>
    <row r="152" spans="1:6" s="7" customFormat="1" ht="15.75" customHeight="1">
      <c r="A152" s="49" t="s">
        <v>31</v>
      </c>
      <c r="B152" s="38">
        <f>SUM(B153:B175)</f>
        <v>29926.719999999998</v>
      </c>
      <c r="C152" s="38">
        <f>SUM(C153:C175)</f>
        <v>27221.540000000005</v>
      </c>
      <c r="D152" s="38">
        <f>SUM(D153:D175)</f>
        <v>32015.2</v>
      </c>
      <c r="E152" s="39">
        <f t="shared" si="6"/>
        <v>1.1760980458857213</v>
      </c>
      <c r="F152" s="39">
        <f t="shared" si="7"/>
        <v>1.069786465072016</v>
      </c>
    </row>
    <row r="153" spans="1:6" ht="15.75" customHeight="1">
      <c r="A153" s="24" t="s">
        <v>6</v>
      </c>
      <c r="B153" s="23">
        <v>21039.39</v>
      </c>
      <c r="C153" s="36">
        <v>21611.23</v>
      </c>
      <c r="D153" s="36">
        <v>22291.09</v>
      </c>
      <c r="E153" s="8">
        <f t="shared" si="6"/>
        <v>1.0314586444177403</v>
      </c>
      <c r="F153" s="8">
        <f t="shared" si="7"/>
        <v>1.0594931697164225</v>
      </c>
    </row>
    <row r="154" spans="1:6" ht="15.75" customHeight="1">
      <c r="A154" s="24" t="s">
        <v>14</v>
      </c>
      <c r="B154" s="23">
        <v>10.12</v>
      </c>
      <c r="C154" s="36">
        <v>8.52</v>
      </c>
      <c r="D154" s="36">
        <v>12.77</v>
      </c>
      <c r="E154" s="8">
        <f aca="true" t="shared" si="10" ref="E154:E175">D154/C154</f>
        <v>1.4988262910798122</v>
      </c>
      <c r="F154" s="8">
        <f aca="true" t="shared" si="11" ref="F154:F175">D154/B154</f>
        <v>1.2618577075098816</v>
      </c>
    </row>
    <row r="155" spans="1:6" ht="15.75" customHeight="1">
      <c r="A155" s="24" t="s">
        <v>7</v>
      </c>
      <c r="B155" s="23">
        <v>1136.46</v>
      </c>
      <c r="C155" s="36">
        <v>1159.09</v>
      </c>
      <c r="D155" s="36">
        <v>1188.76</v>
      </c>
      <c r="E155" s="8">
        <f t="shared" si="10"/>
        <v>1.0255976671354252</v>
      </c>
      <c r="F155" s="8">
        <f t="shared" si="11"/>
        <v>1.0460200974957323</v>
      </c>
    </row>
    <row r="156" spans="1:6" ht="15.75" customHeight="1">
      <c r="A156" s="24" t="s">
        <v>8</v>
      </c>
      <c r="B156" s="23">
        <v>1167.68</v>
      </c>
      <c r="C156" s="36">
        <v>1199</v>
      </c>
      <c r="D156" s="36">
        <v>1236.46</v>
      </c>
      <c r="E156" s="8">
        <f t="shared" si="10"/>
        <v>1.0312427022518766</v>
      </c>
      <c r="F156" s="8">
        <f t="shared" si="11"/>
        <v>1.0589031241436009</v>
      </c>
    </row>
    <row r="157" spans="1:6" ht="15.75" customHeight="1">
      <c r="A157" s="24" t="s">
        <v>9</v>
      </c>
      <c r="B157" s="23">
        <v>1167.68</v>
      </c>
      <c r="C157" s="36">
        <v>1199</v>
      </c>
      <c r="D157" s="36">
        <v>1236.46</v>
      </c>
      <c r="E157" s="8">
        <f t="shared" si="10"/>
        <v>1.0312427022518766</v>
      </c>
      <c r="F157" s="8">
        <f t="shared" si="11"/>
        <v>1.0589031241436009</v>
      </c>
    </row>
    <row r="158" spans="1:6" ht="15.75" customHeight="1">
      <c r="A158" s="24" t="s">
        <v>54</v>
      </c>
      <c r="B158" s="23"/>
      <c r="C158" s="36">
        <v>199.9</v>
      </c>
      <c r="D158" s="36">
        <v>2072.68</v>
      </c>
      <c r="E158" s="8">
        <f t="shared" si="10"/>
        <v>10.368584292146071</v>
      </c>
      <c r="F158" s="8" t="e">
        <f t="shared" si="11"/>
        <v>#DIV/0!</v>
      </c>
    </row>
    <row r="159" spans="1:6" ht="15.75" customHeight="1">
      <c r="A159" s="24" t="s">
        <v>15</v>
      </c>
      <c r="B159" s="23">
        <v>1635.86</v>
      </c>
      <c r="C159" s="36">
        <v>68.66</v>
      </c>
      <c r="D159" s="23"/>
      <c r="E159" s="8">
        <f t="shared" si="10"/>
        <v>0</v>
      </c>
      <c r="F159" s="8">
        <f t="shared" si="11"/>
        <v>0</v>
      </c>
    </row>
    <row r="160" spans="1:6" ht="15.75" customHeight="1">
      <c r="A160" s="24" t="s">
        <v>16</v>
      </c>
      <c r="B160" s="23">
        <v>1003.02</v>
      </c>
      <c r="C160" s="23"/>
      <c r="D160" s="23"/>
      <c r="E160" s="8" t="e">
        <f t="shared" si="10"/>
        <v>#DIV/0!</v>
      </c>
      <c r="F160" s="8">
        <f t="shared" si="11"/>
        <v>0</v>
      </c>
    </row>
    <row r="161" spans="1:6" ht="15.75" customHeight="1">
      <c r="A161" s="24" t="s">
        <v>17</v>
      </c>
      <c r="B161" s="23">
        <v>48.43</v>
      </c>
      <c r="C161" s="23"/>
      <c r="D161" s="23">
        <v>12.11</v>
      </c>
      <c r="E161" s="8" t="e">
        <f t="shared" si="10"/>
        <v>#DIV/0!</v>
      </c>
      <c r="F161" s="8">
        <f t="shared" si="11"/>
        <v>0.25005162089613875</v>
      </c>
    </row>
    <row r="162" spans="1:6" ht="15.75" customHeight="1">
      <c r="A162" s="24" t="s">
        <v>19</v>
      </c>
      <c r="B162" s="23"/>
      <c r="C162" s="28">
        <v>242.99</v>
      </c>
      <c r="D162" s="23">
        <v>43.97</v>
      </c>
      <c r="E162" s="8">
        <f t="shared" si="10"/>
        <v>0.18095394872216963</v>
      </c>
      <c r="F162" s="8" t="e">
        <f t="shared" si="11"/>
        <v>#DIV/0!</v>
      </c>
    </row>
    <row r="163" spans="1:6" ht="15.75" customHeight="1">
      <c r="A163" s="24" t="s">
        <v>69</v>
      </c>
      <c r="B163" s="23"/>
      <c r="C163" s="23">
        <v>58</v>
      </c>
      <c r="D163" s="23">
        <v>83.97</v>
      </c>
      <c r="E163" s="8">
        <f t="shared" si="10"/>
        <v>1.447758620689655</v>
      </c>
      <c r="F163" s="8" t="e">
        <f t="shared" si="11"/>
        <v>#DIV/0!</v>
      </c>
    </row>
    <row r="164" spans="1:6" ht="15.75" customHeight="1">
      <c r="A164" s="24" t="s">
        <v>48</v>
      </c>
      <c r="B164" s="23">
        <v>51.48</v>
      </c>
      <c r="C164" s="23"/>
      <c r="D164" s="23">
        <v>350</v>
      </c>
      <c r="E164" s="8" t="e">
        <f t="shared" si="10"/>
        <v>#DIV/0!</v>
      </c>
      <c r="F164" s="8">
        <f t="shared" si="11"/>
        <v>6.798756798756799</v>
      </c>
    </row>
    <row r="165" spans="1:6" ht="15.75" customHeight="1">
      <c r="A165" s="24" t="s">
        <v>49</v>
      </c>
      <c r="B165" s="23"/>
      <c r="C165" s="23"/>
      <c r="D165" s="23">
        <v>6</v>
      </c>
      <c r="E165" s="8" t="e">
        <f t="shared" si="10"/>
        <v>#DIV/0!</v>
      </c>
      <c r="F165" s="8" t="e">
        <f t="shared" si="11"/>
        <v>#DIV/0!</v>
      </c>
    </row>
    <row r="166" spans="1:6" ht="15.75" customHeight="1">
      <c r="A166" s="24" t="s">
        <v>33</v>
      </c>
      <c r="B166" s="23"/>
      <c r="C166" s="23">
        <v>95</v>
      </c>
      <c r="D166" s="23"/>
      <c r="E166" s="8">
        <f t="shared" si="10"/>
        <v>0</v>
      </c>
      <c r="F166" s="8" t="e">
        <f t="shared" si="11"/>
        <v>#DIV/0!</v>
      </c>
    </row>
    <row r="167" spans="1:6" ht="15.75" customHeight="1">
      <c r="A167" s="24" t="s">
        <v>126</v>
      </c>
      <c r="B167" s="48" t="s">
        <v>95</v>
      </c>
      <c r="C167" s="36">
        <v>100</v>
      </c>
      <c r="D167" s="23"/>
      <c r="E167" s="8">
        <f t="shared" si="10"/>
        <v>0</v>
      </c>
      <c r="F167" s="8" t="e">
        <f t="shared" si="11"/>
        <v>#VALUE!</v>
      </c>
    </row>
    <row r="168" spans="1:6" ht="15.75" customHeight="1">
      <c r="A168" s="24" t="s">
        <v>23</v>
      </c>
      <c r="B168" s="23">
        <v>145</v>
      </c>
      <c r="C168" s="23">
        <v>115.5</v>
      </c>
      <c r="D168" s="23">
        <v>156</v>
      </c>
      <c r="E168" s="8">
        <f t="shared" si="10"/>
        <v>1.3506493506493507</v>
      </c>
      <c r="F168" s="8">
        <f t="shared" si="11"/>
        <v>1.0758620689655172</v>
      </c>
    </row>
    <row r="169" spans="1:6" ht="15.75" customHeight="1">
      <c r="A169" s="24" t="s">
        <v>34</v>
      </c>
      <c r="B169" s="28">
        <v>480</v>
      </c>
      <c r="C169" s="23"/>
      <c r="D169" s="23"/>
      <c r="E169" s="8" t="e">
        <f t="shared" si="10"/>
        <v>#DIV/0!</v>
      </c>
      <c r="F169" s="8">
        <f t="shared" si="11"/>
        <v>0</v>
      </c>
    </row>
    <row r="170" spans="1:6" ht="15.75" customHeight="1">
      <c r="A170" s="24" t="s">
        <v>50</v>
      </c>
      <c r="B170" s="28">
        <v>1425</v>
      </c>
      <c r="C170" s="23">
        <v>708.65</v>
      </c>
      <c r="D170" s="23">
        <v>1775.38</v>
      </c>
      <c r="E170" s="8">
        <f t="shared" si="10"/>
        <v>2.5052988075919003</v>
      </c>
      <c r="F170" s="8">
        <f t="shared" si="11"/>
        <v>1.245880701754386</v>
      </c>
    </row>
    <row r="171" spans="1:6" ht="15.75" customHeight="1">
      <c r="A171" s="24" t="s">
        <v>105</v>
      </c>
      <c r="B171" s="28"/>
      <c r="C171" s="23"/>
      <c r="D171" s="23">
        <v>300</v>
      </c>
      <c r="E171" s="8" t="e">
        <f t="shared" si="10"/>
        <v>#DIV/0!</v>
      </c>
      <c r="F171" s="8" t="e">
        <f t="shared" si="11"/>
        <v>#DIV/0!</v>
      </c>
    </row>
    <row r="172" spans="1:6" ht="15.75" customHeight="1">
      <c r="A172" s="24" t="s">
        <v>40</v>
      </c>
      <c r="B172" s="23">
        <v>366.8</v>
      </c>
      <c r="C172" s="23"/>
      <c r="D172" s="23"/>
      <c r="E172" s="8" t="e">
        <f t="shared" si="10"/>
        <v>#DIV/0!</v>
      </c>
      <c r="F172" s="8">
        <f t="shared" si="11"/>
        <v>0</v>
      </c>
    </row>
    <row r="173" spans="1:6" ht="15.75" customHeight="1">
      <c r="A173" s="24" t="s">
        <v>58</v>
      </c>
      <c r="B173" s="23">
        <v>95.8</v>
      </c>
      <c r="C173" s="23">
        <v>31</v>
      </c>
      <c r="D173" s="23">
        <v>1082.55</v>
      </c>
      <c r="E173" s="8">
        <f t="shared" si="10"/>
        <v>34.920967741935485</v>
      </c>
      <c r="F173" s="8">
        <f t="shared" si="11"/>
        <v>11.300104384133611</v>
      </c>
    </row>
    <row r="174" spans="1:6" ht="15.75" customHeight="1">
      <c r="A174" s="24" t="s">
        <v>51</v>
      </c>
      <c r="B174" s="23"/>
      <c r="C174" s="23">
        <v>242</v>
      </c>
      <c r="D174" s="23"/>
      <c r="E174" s="8">
        <f t="shared" si="10"/>
        <v>0</v>
      </c>
      <c r="F174" s="8" t="e">
        <f t="shared" si="11"/>
        <v>#DIV/0!</v>
      </c>
    </row>
    <row r="175" spans="1:6" ht="15.75" customHeight="1">
      <c r="A175" s="24" t="s">
        <v>12</v>
      </c>
      <c r="B175" s="23">
        <v>154</v>
      </c>
      <c r="C175" s="23">
        <v>183</v>
      </c>
      <c r="D175" s="23">
        <v>167</v>
      </c>
      <c r="E175" s="8">
        <f t="shared" si="10"/>
        <v>0.912568306010929</v>
      </c>
      <c r="F175" s="8">
        <f t="shared" si="11"/>
        <v>1.0844155844155845</v>
      </c>
    </row>
    <row r="176" spans="1:6" s="7" customFormat="1" ht="15.75" customHeight="1">
      <c r="A176" s="49" t="s">
        <v>35</v>
      </c>
      <c r="B176" s="38">
        <f>SUM(B177:B190)</f>
        <v>5339.46</v>
      </c>
      <c r="C176" s="38">
        <f>SUM(C177:C190)</f>
        <v>4660.91</v>
      </c>
      <c r="D176" s="38">
        <f>SUM(D177:D190)</f>
        <v>7456.7</v>
      </c>
      <c r="E176" s="39">
        <f aca="true" t="shared" si="12" ref="E163:E216">D176/C176</f>
        <v>1.599837799914609</v>
      </c>
      <c r="F176" s="39">
        <f aca="true" t="shared" si="13" ref="F163:F216">D176/B176</f>
        <v>1.3965269896206731</v>
      </c>
    </row>
    <row r="177" spans="1:6" ht="15.75" customHeight="1">
      <c r="A177" s="24" t="s">
        <v>6</v>
      </c>
      <c r="B177" s="36">
        <v>1859.31</v>
      </c>
      <c r="C177" s="36">
        <v>1871.21</v>
      </c>
      <c r="D177" s="36">
        <v>1944.78</v>
      </c>
      <c r="E177" s="8">
        <f t="shared" si="12"/>
        <v>1.0393168057032616</v>
      </c>
      <c r="F177" s="8">
        <f t="shared" si="13"/>
        <v>1.0459686657953757</v>
      </c>
    </row>
    <row r="178" spans="1:6" ht="15.75" customHeight="1">
      <c r="A178" s="24" t="s">
        <v>14</v>
      </c>
      <c r="B178" s="36">
        <v>7.6</v>
      </c>
      <c r="C178" s="36">
        <v>6.03</v>
      </c>
      <c r="D178" s="36">
        <v>6.31</v>
      </c>
      <c r="E178" s="8">
        <f t="shared" si="12"/>
        <v>1.046434494195688</v>
      </c>
      <c r="F178" s="8">
        <f t="shared" si="13"/>
        <v>0.8302631578947368</v>
      </c>
    </row>
    <row r="179" spans="1:6" ht="15.75" customHeight="1">
      <c r="A179" s="24" t="s">
        <v>7</v>
      </c>
      <c r="B179" s="36">
        <v>93.19</v>
      </c>
      <c r="C179" s="36">
        <v>94.57</v>
      </c>
      <c r="D179" s="36">
        <v>101.07</v>
      </c>
      <c r="E179" s="8">
        <f t="shared" si="12"/>
        <v>1.0687321560748653</v>
      </c>
      <c r="F179" s="8">
        <f t="shared" si="13"/>
        <v>1.0845584290159889</v>
      </c>
    </row>
    <row r="180" spans="1:6" ht="15.75" customHeight="1">
      <c r="A180" s="24" t="s">
        <v>8</v>
      </c>
      <c r="B180" s="36">
        <v>103.17</v>
      </c>
      <c r="C180" s="36">
        <v>103.78</v>
      </c>
      <c r="D180" s="36">
        <v>108.02</v>
      </c>
      <c r="E180" s="8">
        <f t="shared" si="12"/>
        <v>1.0408556561957987</v>
      </c>
      <c r="F180" s="8">
        <f t="shared" si="13"/>
        <v>1.047009789667539</v>
      </c>
    </row>
    <row r="181" spans="1:6" ht="15.75" customHeight="1">
      <c r="A181" s="24" t="s">
        <v>9</v>
      </c>
      <c r="B181" s="36">
        <v>103.17</v>
      </c>
      <c r="C181" s="36">
        <v>103.78</v>
      </c>
      <c r="D181" s="36">
        <v>108.02</v>
      </c>
      <c r="E181" s="8">
        <f t="shared" si="12"/>
        <v>1.0408556561957987</v>
      </c>
      <c r="F181" s="8">
        <f t="shared" si="13"/>
        <v>1.047009789667539</v>
      </c>
    </row>
    <row r="182" spans="1:6" ht="15.75" customHeight="1">
      <c r="A182" s="24" t="s">
        <v>54</v>
      </c>
      <c r="B182" s="36"/>
      <c r="C182" s="36">
        <v>159.2</v>
      </c>
      <c r="D182" s="23"/>
      <c r="E182" s="8">
        <f t="shared" si="12"/>
        <v>0</v>
      </c>
      <c r="F182" s="8" t="e">
        <f t="shared" si="13"/>
        <v>#DIV/0!</v>
      </c>
    </row>
    <row r="183" spans="1:6" ht="15.75" customHeight="1">
      <c r="A183" s="24" t="s">
        <v>48</v>
      </c>
      <c r="B183" s="36">
        <v>36.51</v>
      </c>
      <c r="C183" s="23">
        <v>304.5</v>
      </c>
      <c r="D183" s="36">
        <v>350</v>
      </c>
      <c r="E183" s="8">
        <f t="shared" si="12"/>
        <v>1.1494252873563218</v>
      </c>
      <c r="F183" s="8">
        <f t="shared" si="13"/>
        <v>9.586414680909341</v>
      </c>
    </row>
    <row r="184" spans="1:6" ht="15.75" customHeight="1">
      <c r="A184" s="24" t="s">
        <v>49</v>
      </c>
      <c r="B184" s="23"/>
      <c r="C184" s="23"/>
      <c r="D184" s="36">
        <v>1834</v>
      </c>
      <c r="E184" s="8" t="e">
        <f t="shared" si="12"/>
        <v>#DIV/0!</v>
      </c>
      <c r="F184" s="8" t="e">
        <f t="shared" si="13"/>
        <v>#DIV/0!</v>
      </c>
    </row>
    <row r="185" spans="1:6" ht="15.75" customHeight="1">
      <c r="A185" s="24" t="s">
        <v>23</v>
      </c>
      <c r="B185" s="23">
        <v>20.2</v>
      </c>
      <c r="C185" s="23">
        <v>76.74</v>
      </c>
      <c r="D185" s="36">
        <v>115</v>
      </c>
      <c r="E185" s="8">
        <f t="shared" si="12"/>
        <v>1.4985665884805839</v>
      </c>
      <c r="F185" s="8">
        <f t="shared" si="13"/>
        <v>5.693069306930694</v>
      </c>
    </row>
    <row r="186" spans="1:6" ht="15.75" customHeight="1">
      <c r="A186" s="24" t="s">
        <v>50</v>
      </c>
      <c r="B186" s="23">
        <v>104.81</v>
      </c>
      <c r="C186" s="23">
        <v>127.2</v>
      </c>
      <c r="D186" s="23"/>
      <c r="E186" s="8">
        <f t="shared" si="12"/>
        <v>0</v>
      </c>
      <c r="F186" s="8">
        <f t="shared" si="13"/>
        <v>0</v>
      </c>
    </row>
    <row r="187" spans="1:6" ht="15.75" customHeight="1">
      <c r="A187" s="24" t="s">
        <v>58</v>
      </c>
      <c r="B187" s="48" t="s">
        <v>95</v>
      </c>
      <c r="C187" s="36">
        <v>723</v>
      </c>
      <c r="D187" s="23">
        <v>802</v>
      </c>
      <c r="E187" s="8">
        <f t="shared" si="12"/>
        <v>1.1092669432918396</v>
      </c>
      <c r="F187" s="8" t="e">
        <f t="shared" si="13"/>
        <v>#VALUE!</v>
      </c>
    </row>
    <row r="188" spans="1:6" ht="15.75" customHeight="1">
      <c r="A188" s="24" t="s">
        <v>88</v>
      </c>
      <c r="B188" s="23">
        <v>15</v>
      </c>
      <c r="C188" s="23"/>
      <c r="D188" s="23"/>
      <c r="E188" s="8" t="e">
        <f t="shared" si="12"/>
        <v>#DIV/0!</v>
      </c>
      <c r="F188" s="8">
        <f t="shared" si="13"/>
        <v>0</v>
      </c>
    </row>
    <row r="189" spans="1:6" ht="15.75" customHeight="1">
      <c r="A189" s="24" t="s">
        <v>12</v>
      </c>
      <c r="B189" s="23">
        <v>926.5</v>
      </c>
      <c r="C189" s="23">
        <v>100.9</v>
      </c>
      <c r="D189" s="23">
        <v>387.5</v>
      </c>
      <c r="E189" s="8">
        <f t="shared" si="12"/>
        <v>3.840436075322101</v>
      </c>
      <c r="F189" s="8">
        <f t="shared" si="13"/>
        <v>0.41824069077172155</v>
      </c>
    </row>
    <row r="190" spans="1:6" ht="15.75" customHeight="1">
      <c r="A190" s="24" t="s">
        <v>52</v>
      </c>
      <c r="B190" s="50">
        <v>2070</v>
      </c>
      <c r="C190" s="23">
        <v>990</v>
      </c>
      <c r="D190" s="23">
        <v>1700</v>
      </c>
      <c r="E190" s="8">
        <f t="shared" si="12"/>
        <v>1.7171717171717171</v>
      </c>
      <c r="F190" s="8">
        <f t="shared" si="13"/>
        <v>0.821256038647343</v>
      </c>
    </row>
    <row r="191" spans="1:6" s="7" customFormat="1" ht="15.75" customHeight="1">
      <c r="A191" s="49" t="s">
        <v>36</v>
      </c>
      <c r="B191" s="38">
        <f>SUM(B192:B209)</f>
        <v>17770.43</v>
      </c>
      <c r="C191" s="38">
        <f>SUM(C192:C209)</f>
        <v>7295.01</v>
      </c>
      <c r="D191" s="38">
        <f>SUM(D192:D209)</f>
        <v>20360.82</v>
      </c>
      <c r="E191" s="39">
        <f t="shared" si="12"/>
        <v>2.7910612870989895</v>
      </c>
      <c r="F191" s="39">
        <f t="shared" si="13"/>
        <v>1.1457696859333173</v>
      </c>
    </row>
    <row r="192" spans="1:6" ht="15.75" customHeight="1">
      <c r="A192" s="24" t="s">
        <v>6</v>
      </c>
      <c r="B192" s="36">
        <v>5756.12</v>
      </c>
      <c r="C192" s="36">
        <v>5939.87</v>
      </c>
      <c r="D192" s="36">
        <v>6003.52</v>
      </c>
      <c r="E192" s="8">
        <f t="shared" si="12"/>
        <v>1.0107157227346728</v>
      </c>
      <c r="F192" s="8">
        <f t="shared" si="13"/>
        <v>1.0429803409240948</v>
      </c>
    </row>
    <row r="193" spans="1:6" ht="15.75" customHeight="1">
      <c r="A193" s="24" t="s">
        <v>14</v>
      </c>
      <c r="B193" s="36">
        <v>1.77</v>
      </c>
      <c r="C193" s="36">
        <v>1.84</v>
      </c>
      <c r="D193" s="36">
        <v>19.56</v>
      </c>
      <c r="E193" s="8">
        <f t="shared" si="12"/>
        <v>10.630434782608695</v>
      </c>
      <c r="F193" s="8">
        <f t="shared" si="13"/>
        <v>11.050847457627118</v>
      </c>
    </row>
    <row r="194" spans="1:6" ht="15.75" customHeight="1">
      <c r="A194" s="24" t="s">
        <v>7</v>
      </c>
      <c r="B194" s="36">
        <v>263.37</v>
      </c>
      <c r="C194" s="36">
        <v>279.04</v>
      </c>
      <c r="D194" s="36">
        <v>282.62</v>
      </c>
      <c r="E194" s="8">
        <f t="shared" si="12"/>
        <v>1.0128297018348624</v>
      </c>
      <c r="F194" s="8">
        <f t="shared" si="13"/>
        <v>1.0730910885826024</v>
      </c>
    </row>
    <row r="195" spans="1:6" ht="15.75" customHeight="1">
      <c r="A195" s="24" t="s">
        <v>8</v>
      </c>
      <c r="B195" s="36">
        <v>316.91</v>
      </c>
      <c r="C195" s="36">
        <v>327.42</v>
      </c>
      <c r="D195" s="36">
        <v>331.88</v>
      </c>
      <c r="E195" s="8">
        <f t="shared" si="12"/>
        <v>1.0136216480361615</v>
      </c>
      <c r="F195" s="8">
        <f t="shared" si="13"/>
        <v>1.047237386008646</v>
      </c>
    </row>
    <row r="196" spans="1:6" ht="15.75" customHeight="1">
      <c r="A196" s="24" t="s">
        <v>9</v>
      </c>
      <c r="B196" s="36">
        <v>316.91</v>
      </c>
      <c r="C196" s="36">
        <v>327.42</v>
      </c>
      <c r="D196" s="36">
        <v>331.88</v>
      </c>
      <c r="E196" s="8">
        <f t="shared" si="12"/>
        <v>1.0136216480361615</v>
      </c>
      <c r="F196" s="8">
        <f t="shared" si="13"/>
        <v>1.047237386008646</v>
      </c>
    </row>
    <row r="197" spans="1:6" ht="15.75" customHeight="1">
      <c r="A197" s="24" t="s">
        <v>10</v>
      </c>
      <c r="B197" s="36">
        <v>600</v>
      </c>
      <c r="C197" s="23"/>
      <c r="D197" s="23"/>
      <c r="E197" s="8" t="e">
        <f aca="true" t="shared" si="14" ref="E197:E209">D197/C197</f>
        <v>#DIV/0!</v>
      </c>
      <c r="F197" s="8">
        <f aca="true" t="shared" si="15" ref="F197:F209">D197/B197</f>
        <v>0</v>
      </c>
    </row>
    <row r="198" spans="1:6" ht="15.75" customHeight="1">
      <c r="A198" s="24" t="s">
        <v>114</v>
      </c>
      <c r="B198" s="36"/>
      <c r="C198" s="23"/>
      <c r="D198" s="23">
        <v>170</v>
      </c>
      <c r="E198" s="8" t="e">
        <f t="shared" si="14"/>
        <v>#DIV/0!</v>
      </c>
      <c r="F198" s="8" t="e">
        <f t="shared" si="15"/>
        <v>#DIV/0!</v>
      </c>
    </row>
    <row r="199" spans="1:6" ht="15.75" customHeight="1">
      <c r="A199" s="24" t="s">
        <v>72</v>
      </c>
      <c r="B199" s="48" t="s">
        <v>95</v>
      </c>
      <c r="C199" s="36">
        <v>30</v>
      </c>
      <c r="D199" s="23"/>
      <c r="E199" s="8">
        <f t="shared" si="14"/>
        <v>0</v>
      </c>
      <c r="F199" s="8" t="e">
        <f t="shared" si="15"/>
        <v>#VALUE!</v>
      </c>
    </row>
    <row r="200" spans="1:6" ht="15.75" customHeight="1">
      <c r="A200" s="24" t="s">
        <v>11</v>
      </c>
      <c r="B200" s="36">
        <v>317.96</v>
      </c>
      <c r="C200" s="23">
        <v>71.92</v>
      </c>
      <c r="D200" s="23">
        <v>970</v>
      </c>
      <c r="E200" s="8">
        <f t="shared" si="14"/>
        <v>13.487208008898776</v>
      </c>
      <c r="F200" s="8">
        <f t="shared" si="15"/>
        <v>3.0506982010315764</v>
      </c>
    </row>
    <row r="201" spans="1:6" ht="15.75" customHeight="1">
      <c r="A201" s="24" t="s">
        <v>49</v>
      </c>
      <c r="B201" s="36"/>
      <c r="C201" s="23"/>
      <c r="D201" s="23">
        <v>800</v>
      </c>
      <c r="E201" s="8" t="e">
        <f t="shared" si="14"/>
        <v>#DIV/0!</v>
      </c>
      <c r="F201" s="8" t="e">
        <f t="shared" si="15"/>
        <v>#DIV/0!</v>
      </c>
    </row>
    <row r="202" spans="1:6" ht="15.75" customHeight="1">
      <c r="A202" s="24" t="s">
        <v>33</v>
      </c>
      <c r="B202" s="23">
        <v>184</v>
      </c>
      <c r="C202" s="23"/>
      <c r="D202" s="23"/>
      <c r="E202" s="8" t="e">
        <f t="shared" si="14"/>
        <v>#DIV/0!</v>
      </c>
      <c r="F202" s="8">
        <f t="shared" si="15"/>
        <v>0</v>
      </c>
    </row>
    <row r="203" spans="1:6" ht="15.75" customHeight="1">
      <c r="A203" s="24" t="s">
        <v>126</v>
      </c>
      <c r="B203" s="48" t="s">
        <v>95</v>
      </c>
      <c r="C203" s="36">
        <v>100</v>
      </c>
      <c r="D203" s="23"/>
      <c r="E203" s="8">
        <f t="shared" si="14"/>
        <v>0</v>
      </c>
      <c r="F203" s="8" t="e">
        <f t="shared" si="15"/>
        <v>#VALUE!</v>
      </c>
    </row>
    <row r="204" spans="1:6" ht="15.75" customHeight="1">
      <c r="A204" s="24" t="s">
        <v>23</v>
      </c>
      <c r="B204" s="23">
        <v>126</v>
      </c>
      <c r="C204" s="23"/>
      <c r="D204" s="23">
        <v>450</v>
      </c>
      <c r="E204" s="8" t="e">
        <f t="shared" si="14"/>
        <v>#DIV/0!</v>
      </c>
      <c r="F204" s="8">
        <f t="shared" si="15"/>
        <v>3.5714285714285716</v>
      </c>
    </row>
    <row r="205" spans="1:6" ht="15.75" customHeight="1">
      <c r="A205" s="24" t="s">
        <v>50</v>
      </c>
      <c r="B205" s="23">
        <v>165.19</v>
      </c>
      <c r="C205" s="23"/>
      <c r="D205" s="23"/>
      <c r="E205" s="8" t="e">
        <f t="shared" si="14"/>
        <v>#DIV/0!</v>
      </c>
      <c r="F205" s="8">
        <f t="shared" si="15"/>
        <v>0</v>
      </c>
    </row>
    <row r="206" spans="1:6" ht="15.75" customHeight="1">
      <c r="A206" s="24" t="s">
        <v>58</v>
      </c>
      <c r="B206" s="23"/>
      <c r="C206" s="23">
        <v>150</v>
      </c>
      <c r="D206" s="23">
        <v>288</v>
      </c>
      <c r="E206" s="8">
        <f t="shared" si="14"/>
        <v>1.92</v>
      </c>
      <c r="F206" s="8" t="e">
        <f t="shared" si="15"/>
        <v>#DIV/0!</v>
      </c>
    </row>
    <row r="207" spans="1:6" ht="15.75" customHeight="1">
      <c r="A207" s="24" t="s">
        <v>12</v>
      </c>
      <c r="B207" s="23">
        <v>22.2</v>
      </c>
      <c r="C207" s="23">
        <v>67.5</v>
      </c>
      <c r="D207" s="23"/>
      <c r="E207" s="8">
        <f t="shared" si="14"/>
        <v>0</v>
      </c>
      <c r="F207" s="8">
        <f t="shared" si="15"/>
        <v>0</v>
      </c>
    </row>
    <row r="208" spans="1:6" ht="15.75" customHeight="1">
      <c r="A208" s="24" t="s">
        <v>71</v>
      </c>
      <c r="B208" s="23">
        <v>9700</v>
      </c>
      <c r="C208" s="23"/>
      <c r="D208" s="23"/>
      <c r="E208" s="8" t="e">
        <f t="shared" si="14"/>
        <v>#DIV/0!</v>
      </c>
      <c r="F208" s="8">
        <f t="shared" si="15"/>
        <v>0</v>
      </c>
    </row>
    <row r="209" spans="1:6" ht="15.75" customHeight="1">
      <c r="A209" s="24" t="s">
        <v>89</v>
      </c>
      <c r="B209" s="23"/>
      <c r="C209" s="23"/>
      <c r="D209" s="23">
        <v>10713.36</v>
      </c>
      <c r="E209" s="8" t="e">
        <f t="shared" si="14"/>
        <v>#DIV/0!</v>
      </c>
      <c r="F209" s="8" t="e">
        <f t="shared" si="15"/>
        <v>#DIV/0!</v>
      </c>
    </row>
    <row r="210" spans="1:6" s="7" customFormat="1" ht="15.75" customHeight="1">
      <c r="A210" s="49" t="s">
        <v>37</v>
      </c>
      <c r="B210" s="38">
        <f>SUM(B211:B230)</f>
        <v>6292.789999999999</v>
      </c>
      <c r="C210" s="38">
        <f>SUM(C211:C230)</f>
        <v>5791.470000000001</v>
      </c>
      <c r="D210" s="38">
        <f>SUM(D211:D230)</f>
        <v>21907</v>
      </c>
      <c r="E210" s="39">
        <f t="shared" si="12"/>
        <v>3.782632043332694</v>
      </c>
      <c r="F210" s="39">
        <f t="shared" si="13"/>
        <v>3.4812857254095566</v>
      </c>
    </row>
    <row r="211" spans="1:6" ht="15.75" customHeight="1">
      <c r="A211" s="24" t="s">
        <v>6</v>
      </c>
      <c r="B211" s="36">
        <v>4052.5</v>
      </c>
      <c r="C211" s="36">
        <v>4204.93</v>
      </c>
      <c r="D211" s="36">
        <v>4689.4</v>
      </c>
      <c r="E211" s="8">
        <f t="shared" si="12"/>
        <v>1.1152147598176425</v>
      </c>
      <c r="F211" s="8">
        <f t="shared" si="13"/>
        <v>1.1571622455274522</v>
      </c>
    </row>
    <row r="212" spans="1:6" ht="15.75" customHeight="1">
      <c r="A212" s="24" t="s">
        <v>14</v>
      </c>
      <c r="B212" s="36">
        <v>11.48</v>
      </c>
      <c r="C212" s="36">
        <v>10.26</v>
      </c>
      <c r="D212" s="36">
        <v>12.83</v>
      </c>
      <c r="E212" s="8">
        <f t="shared" si="12"/>
        <v>1.2504873294346979</v>
      </c>
      <c r="F212" s="8">
        <f t="shared" si="13"/>
        <v>1.117595818815331</v>
      </c>
    </row>
    <row r="213" spans="1:6" ht="15.75" customHeight="1">
      <c r="A213" s="24" t="s">
        <v>7</v>
      </c>
      <c r="B213" s="36">
        <v>201.84</v>
      </c>
      <c r="C213" s="36">
        <v>214.43</v>
      </c>
      <c r="D213" s="36">
        <v>206.14</v>
      </c>
      <c r="E213" s="8">
        <f t="shared" si="12"/>
        <v>0.9613393648276826</v>
      </c>
      <c r="F213" s="8">
        <f t="shared" si="13"/>
        <v>1.0213040031708283</v>
      </c>
    </row>
    <row r="214" spans="1:6" ht="15.75" customHeight="1">
      <c r="A214" s="24" t="s">
        <v>8</v>
      </c>
      <c r="B214" s="36">
        <v>224.53</v>
      </c>
      <c r="C214" s="36">
        <v>233.13</v>
      </c>
      <c r="D214" s="36">
        <v>258.34</v>
      </c>
      <c r="E214" s="8">
        <f t="shared" si="12"/>
        <v>1.1081370908934929</v>
      </c>
      <c r="F214" s="8">
        <f t="shared" si="13"/>
        <v>1.150581214091658</v>
      </c>
    </row>
    <row r="215" spans="1:6" ht="15.75" customHeight="1">
      <c r="A215" s="24" t="s">
        <v>9</v>
      </c>
      <c r="B215" s="36">
        <v>224.53</v>
      </c>
      <c r="C215" s="36">
        <v>233.13</v>
      </c>
      <c r="D215" s="36">
        <v>258.34</v>
      </c>
      <c r="E215" s="8">
        <f t="shared" si="12"/>
        <v>1.1081370908934929</v>
      </c>
      <c r="F215" s="8">
        <f t="shared" si="13"/>
        <v>1.150581214091658</v>
      </c>
    </row>
    <row r="216" spans="1:6" ht="15.75" customHeight="1">
      <c r="A216" s="24" t="s">
        <v>53</v>
      </c>
      <c r="B216" s="48" t="s">
        <v>95</v>
      </c>
      <c r="C216" s="36">
        <v>9</v>
      </c>
      <c r="D216" s="23"/>
      <c r="E216" s="8">
        <f t="shared" si="12"/>
        <v>0</v>
      </c>
      <c r="F216" s="8" t="e">
        <f t="shared" si="13"/>
        <v>#VALUE!</v>
      </c>
    </row>
    <row r="217" spans="1:6" ht="15.75" customHeight="1">
      <c r="A217" s="24" t="s">
        <v>32</v>
      </c>
      <c r="B217" s="36">
        <v>59.94</v>
      </c>
      <c r="C217" s="23">
        <v>9.99</v>
      </c>
      <c r="D217" s="23">
        <v>5.99</v>
      </c>
      <c r="E217" s="8">
        <f aca="true" t="shared" si="16" ref="E217:E273">D217/C217</f>
        <v>0.5995995995995996</v>
      </c>
      <c r="F217" s="8">
        <f aca="true" t="shared" si="17" ref="F217:F273">D217/B217</f>
        <v>0.09993326659993328</v>
      </c>
    </row>
    <row r="218" spans="1:6" ht="15.75" customHeight="1">
      <c r="A218" s="24" t="s">
        <v>72</v>
      </c>
      <c r="B218" s="48" t="s">
        <v>95</v>
      </c>
      <c r="C218" s="36">
        <v>75</v>
      </c>
      <c r="D218" s="23"/>
      <c r="E218" s="8">
        <f t="shared" si="16"/>
        <v>0</v>
      </c>
      <c r="F218" s="8" t="e">
        <f t="shared" si="17"/>
        <v>#VALUE!</v>
      </c>
    </row>
    <row r="219" spans="1:6" ht="15.75" customHeight="1">
      <c r="A219" s="24" t="s">
        <v>11</v>
      </c>
      <c r="B219" s="36">
        <v>350</v>
      </c>
      <c r="C219" s="23">
        <f>5859.5-5513</f>
        <v>346.5</v>
      </c>
      <c r="D219" s="23">
        <v>6350</v>
      </c>
      <c r="E219" s="8">
        <f t="shared" si="16"/>
        <v>18.326118326118326</v>
      </c>
      <c r="F219" s="8">
        <f t="shared" si="17"/>
        <v>18.142857142857142</v>
      </c>
    </row>
    <row r="220" spans="1:6" ht="15.75" customHeight="1">
      <c r="A220" s="24" t="s">
        <v>49</v>
      </c>
      <c r="B220" s="36">
        <v>80</v>
      </c>
      <c r="C220" s="23"/>
      <c r="D220" s="23">
        <v>264</v>
      </c>
      <c r="E220" s="8" t="e">
        <f t="shared" si="16"/>
        <v>#DIV/0!</v>
      </c>
      <c r="F220" s="8">
        <f t="shared" si="17"/>
        <v>3.3</v>
      </c>
    </row>
    <row r="221" spans="1:6" ht="15.75" customHeight="1">
      <c r="A221" s="24" t="s">
        <v>33</v>
      </c>
      <c r="B221" s="23"/>
      <c r="C221" s="23">
        <v>85</v>
      </c>
      <c r="D221" s="23"/>
      <c r="E221" s="8">
        <f t="shared" si="16"/>
        <v>0</v>
      </c>
      <c r="F221" s="8" t="e">
        <f t="shared" si="17"/>
        <v>#DIV/0!</v>
      </c>
    </row>
    <row r="222" spans="1:6" ht="15.75" customHeight="1">
      <c r="A222" s="24" t="s">
        <v>126</v>
      </c>
      <c r="B222" s="48" t="s">
        <v>95</v>
      </c>
      <c r="C222" s="36">
        <v>100</v>
      </c>
      <c r="D222" s="23"/>
      <c r="E222" s="8">
        <f t="shared" si="16"/>
        <v>0</v>
      </c>
      <c r="F222" s="8" t="e">
        <f t="shared" si="17"/>
        <v>#VALUE!</v>
      </c>
    </row>
    <row r="223" spans="1:6" ht="15.75" customHeight="1">
      <c r="A223" s="24" t="s">
        <v>23</v>
      </c>
      <c r="B223" s="23">
        <v>70.35</v>
      </c>
      <c r="C223" s="23">
        <v>99</v>
      </c>
      <c r="D223" s="23">
        <v>3.43</v>
      </c>
      <c r="E223" s="8">
        <f t="shared" si="16"/>
        <v>0.03464646464646465</v>
      </c>
      <c r="F223" s="8">
        <f t="shared" si="17"/>
        <v>0.048756218905472645</v>
      </c>
    </row>
    <row r="224" spans="1:6" ht="15.75" customHeight="1">
      <c r="A224" s="24" t="s">
        <v>30</v>
      </c>
      <c r="B224" s="23">
        <v>18.82</v>
      </c>
      <c r="C224" s="23"/>
      <c r="D224" s="23">
        <v>125.46</v>
      </c>
      <c r="E224" s="8" t="e">
        <f t="shared" si="16"/>
        <v>#DIV/0!</v>
      </c>
      <c r="F224" s="8">
        <f t="shared" si="17"/>
        <v>6.666312433581296</v>
      </c>
    </row>
    <row r="225" spans="1:6" ht="15.75" customHeight="1">
      <c r="A225" s="24" t="s">
        <v>105</v>
      </c>
      <c r="B225" s="23"/>
      <c r="C225" s="23"/>
      <c r="D225" s="23">
        <v>200</v>
      </c>
      <c r="E225" s="8" t="e">
        <f t="shared" si="16"/>
        <v>#DIV/0!</v>
      </c>
      <c r="F225" s="8" t="e">
        <f t="shared" si="17"/>
        <v>#DIV/0!</v>
      </c>
    </row>
    <row r="226" spans="1:6" ht="15.75" customHeight="1">
      <c r="A226" s="24" t="s">
        <v>51</v>
      </c>
      <c r="B226" s="48" t="s">
        <v>95</v>
      </c>
      <c r="C226" s="36">
        <v>7</v>
      </c>
      <c r="D226" s="23"/>
      <c r="E226" s="8">
        <f t="shared" si="16"/>
        <v>0</v>
      </c>
      <c r="F226" s="8" t="e">
        <f t="shared" si="17"/>
        <v>#VALUE!</v>
      </c>
    </row>
    <row r="227" spans="1:6" ht="15.75" customHeight="1">
      <c r="A227" s="24" t="s">
        <v>107</v>
      </c>
      <c r="B227" s="48"/>
      <c r="C227" s="36"/>
      <c r="D227" s="23">
        <v>694</v>
      </c>
      <c r="E227" s="8" t="e">
        <f t="shared" si="16"/>
        <v>#DIV/0!</v>
      </c>
      <c r="F227" s="8" t="e">
        <f t="shared" si="17"/>
        <v>#DIV/0!</v>
      </c>
    </row>
    <row r="228" spans="1:6" ht="15.75" customHeight="1">
      <c r="A228" s="24" t="s">
        <v>133</v>
      </c>
      <c r="B228" s="23">
        <v>98.8</v>
      </c>
      <c r="C228" s="23">
        <v>164.1</v>
      </c>
      <c r="D228" s="23">
        <v>116.57</v>
      </c>
      <c r="E228" s="8">
        <f t="shared" si="16"/>
        <v>0.7103595368677635</v>
      </c>
      <c r="F228" s="8">
        <f t="shared" si="17"/>
        <v>1.1798582995951417</v>
      </c>
    </row>
    <row r="229" spans="1:6" ht="15.75" customHeight="1">
      <c r="A229" s="24" t="s">
        <v>71</v>
      </c>
      <c r="B229" s="23">
        <v>900</v>
      </c>
      <c r="C229" s="23"/>
      <c r="D229" s="23"/>
      <c r="E229" s="8" t="e">
        <f t="shared" si="16"/>
        <v>#DIV/0!</v>
      </c>
      <c r="F229" s="8">
        <f t="shared" si="17"/>
        <v>0</v>
      </c>
    </row>
    <row r="230" spans="1:6" ht="15.75" customHeight="1">
      <c r="A230" s="24" t="s">
        <v>61</v>
      </c>
      <c r="B230" s="23"/>
      <c r="C230" s="23"/>
      <c r="D230" s="23">
        <v>8722.5</v>
      </c>
      <c r="E230" s="8" t="e">
        <f t="shared" si="16"/>
        <v>#DIV/0!</v>
      </c>
      <c r="F230" s="8" t="e">
        <f t="shared" si="17"/>
        <v>#DIV/0!</v>
      </c>
    </row>
    <row r="231" spans="1:6" s="7" customFormat="1" ht="15.75" customHeight="1">
      <c r="A231" s="49" t="s">
        <v>38</v>
      </c>
      <c r="B231" s="38">
        <f>SUM(B232:B251)</f>
        <v>420412.3</v>
      </c>
      <c r="C231" s="38">
        <f>SUM(C232:C251)</f>
        <v>115473.62</v>
      </c>
      <c r="D231" s="38">
        <f>SUM(D232:D251)</f>
        <v>71931.08</v>
      </c>
      <c r="E231" s="39">
        <f t="shared" si="16"/>
        <v>0.6229221877689467</v>
      </c>
      <c r="F231" s="39">
        <f t="shared" si="17"/>
        <v>0.17109651644350082</v>
      </c>
    </row>
    <row r="232" spans="1:6" ht="15.75" customHeight="1">
      <c r="A232" s="24" t="s">
        <v>75</v>
      </c>
      <c r="B232" s="36">
        <v>6685.24</v>
      </c>
      <c r="C232" s="36">
        <v>7029.74</v>
      </c>
      <c r="D232" s="36">
        <v>6914.34</v>
      </c>
      <c r="E232" s="8">
        <f t="shared" si="16"/>
        <v>0.9835840301348272</v>
      </c>
      <c r="F232" s="8">
        <f t="shared" si="17"/>
        <v>1.034269525103063</v>
      </c>
    </row>
    <row r="233" spans="1:6" ht="15.75" customHeight="1">
      <c r="A233" s="24" t="s">
        <v>79</v>
      </c>
      <c r="B233" s="36">
        <v>26.01</v>
      </c>
      <c r="C233" s="36">
        <v>27.56</v>
      </c>
      <c r="D233" s="36">
        <v>26.71</v>
      </c>
      <c r="E233" s="8">
        <f t="shared" si="16"/>
        <v>0.9691582002902759</v>
      </c>
      <c r="F233" s="8">
        <f t="shared" si="17"/>
        <v>1.0269127258746635</v>
      </c>
    </row>
    <row r="234" spans="1:6" ht="15.75" customHeight="1">
      <c r="A234" s="24" t="s">
        <v>76</v>
      </c>
      <c r="B234" s="36">
        <v>338.27</v>
      </c>
      <c r="C234" s="36">
        <v>366.9</v>
      </c>
      <c r="D234" s="36">
        <v>358.1</v>
      </c>
      <c r="E234" s="8">
        <f t="shared" si="16"/>
        <v>0.9760152630144455</v>
      </c>
      <c r="F234" s="8">
        <f t="shared" si="17"/>
        <v>1.0586218109793952</v>
      </c>
    </row>
    <row r="235" spans="1:6" ht="15.75" customHeight="1">
      <c r="A235" s="24" t="s">
        <v>77</v>
      </c>
      <c r="B235" s="36">
        <v>371.04</v>
      </c>
      <c r="C235" s="36">
        <v>390.76</v>
      </c>
      <c r="D235" s="36">
        <v>342.88</v>
      </c>
      <c r="E235" s="8">
        <f t="shared" si="16"/>
        <v>0.8774695465247211</v>
      </c>
      <c r="F235" s="8">
        <f t="shared" si="17"/>
        <v>0.9241052177662785</v>
      </c>
    </row>
    <row r="236" spans="1:6" ht="15.75" customHeight="1">
      <c r="A236" s="24" t="s">
        <v>78</v>
      </c>
      <c r="B236" s="36">
        <v>371.04</v>
      </c>
      <c r="C236" s="36">
        <v>390.76</v>
      </c>
      <c r="D236" s="36">
        <v>342.88</v>
      </c>
      <c r="E236" s="8">
        <f t="shared" si="16"/>
        <v>0.8774695465247211</v>
      </c>
      <c r="F236" s="8">
        <f t="shared" si="17"/>
        <v>0.9241052177662785</v>
      </c>
    </row>
    <row r="237" spans="1:6" ht="15.75" customHeight="1">
      <c r="A237" s="24" t="s">
        <v>54</v>
      </c>
      <c r="B237" s="23"/>
      <c r="C237" s="23"/>
      <c r="D237" s="23">
        <v>130</v>
      </c>
      <c r="E237" s="8" t="e">
        <f t="shared" si="16"/>
        <v>#DIV/0!</v>
      </c>
      <c r="F237" s="8" t="e">
        <f t="shared" si="17"/>
        <v>#DIV/0!</v>
      </c>
    </row>
    <row r="238" spans="1:6" ht="15.75" customHeight="1">
      <c r="A238" s="24" t="s">
        <v>15</v>
      </c>
      <c r="B238" s="36">
        <v>183.81</v>
      </c>
      <c r="C238" s="36">
        <v>152.83</v>
      </c>
      <c r="D238" s="23">
        <v>193.87</v>
      </c>
      <c r="E238" s="8">
        <f t="shared" si="16"/>
        <v>1.2685336648563763</v>
      </c>
      <c r="F238" s="8">
        <f t="shared" si="17"/>
        <v>1.0547304281595125</v>
      </c>
    </row>
    <row r="239" spans="1:6" ht="15.75" customHeight="1">
      <c r="A239" s="24" t="s">
        <v>16</v>
      </c>
      <c r="B239" s="36"/>
      <c r="C239" s="36"/>
      <c r="D239" s="23">
        <v>4.32</v>
      </c>
      <c r="E239" s="8" t="e">
        <f t="shared" si="16"/>
        <v>#DIV/0!</v>
      </c>
      <c r="F239" s="8" t="e">
        <f t="shared" si="17"/>
        <v>#DIV/0!</v>
      </c>
    </row>
    <row r="240" spans="1:6" ht="15.75" customHeight="1">
      <c r="A240" s="24" t="s">
        <v>17</v>
      </c>
      <c r="B240" s="36">
        <v>84.74</v>
      </c>
      <c r="C240" s="36">
        <v>36.32</v>
      </c>
      <c r="D240" s="23">
        <v>24.21</v>
      </c>
      <c r="E240" s="8">
        <f t="shared" si="16"/>
        <v>0.6665748898678414</v>
      </c>
      <c r="F240" s="8">
        <f t="shared" si="17"/>
        <v>0.28569742742506493</v>
      </c>
    </row>
    <row r="241" spans="1:6" ht="15.75" customHeight="1">
      <c r="A241" s="24" t="s">
        <v>19</v>
      </c>
      <c r="B241" s="36">
        <v>239.64</v>
      </c>
      <c r="C241" s="23"/>
      <c r="D241" s="23"/>
      <c r="E241" s="8" t="e">
        <f t="shared" si="16"/>
        <v>#DIV/0!</v>
      </c>
      <c r="F241" s="8">
        <f t="shared" si="17"/>
        <v>0</v>
      </c>
    </row>
    <row r="242" spans="1:6" ht="15.75" customHeight="1">
      <c r="A242" s="24" t="s">
        <v>48</v>
      </c>
      <c r="B242" s="23">
        <v>495.16</v>
      </c>
      <c r="C242" s="36">
        <v>2386.12</v>
      </c>
      <c r="D242" s="23">
        <v>651.6</v>
      </c>
      <c r="E242" s="8">
        <f t="shared" si="16"/>
        <v>0.27307930866846597</v>
      </c>
      <c r="F242" s="8">
        <f t="shared" si="17"/>
        <v>1.3159382825753292</v>
      </c>
    </row>
    <row r="243" spans="1:6" ht="15.75" customHeight="1">
      <c r="A243" s="24" t="s">
        <v>49</v>
      </c>
      <c r="B243" s="23">
        <v>152</v>
      </c>
      <c r="C243" s="36">
        <v>18</v>
      </c>
      <c r="D243" s="23">
        <v>368</v>
      </c>
      <c r="E243" s="8">
        <f t="shared" si="16"/>
        <v>20.444444444444443</v>
      </c>
      <c r="F243" s="8">
        <f t="shared" si="17"/>
        <v>2.4210526315789473</v>
      </c>
    </row>
    <row r="244" spans="1:6" ht="15.75" customHeight="1">
      <c r="A244" s="24" t="s">
        <v>56</v>
      </c>
      <c r="B244" s="48" t="s">
        <v>95</v>
      </c>
      <c r="C244" s="36">
        <v>198</v>
      </c>
      <c r="D244" s="23"/>
      <c r="E244" s="8">
        <f t="shared" si="16"/>
        <v>0</v>
      </c>
      <c r="F244" s="8" t="e">
        <f t="shared" si="17"/>
        <v>#VALUE!</v>
      </c>
    </row>
    <row r="245" spans="1:6" ht="15.75" customHeight="1">
      <c r="A245" s="24" t="s">
        <v>126</v>
      </c>
      <c r="B245" s="48" t="s">
        <v>95</v>
      </c>
      <c r="C245" s="36">
        <v>100</v>
      </c>
      <c r="D245" s="23"/>
      <c r="E245" s="8">
        <f t="shared" si="16"/>
        <v>0</v>
      </c>
      <c r="F245" s="8" t="e">
        <f t="shared" si="17"/>
        <v>#VALUE!</v>
      </c>
    </row>
    <row r="246" spans="1:6" ht="15.75" customHeight="1">
      <c r="A246" s="24" t="s">
        <v>23</v>
      </c>
      <c r="B246" s="23">
        <v>268</v>
      </c>
      <c r="C246" s="23">
        <v>65</v>
      </c>
      <c r="D246" s="23">
        <v>50</v>
      </c>
      <c r="E246" s="8">
        <f t="shared" si="16"/>
        <v>0.7692307692307693</v>
      </c>
      <c r="F246" s="8">
        <f t="shared" si="17"/>
        <v>0.1865671641791045</v>
      </c>
    </row>
    <row r="247" spans="1:6" ht="15.75" customHeight="1">
      <c r="A247" s="24" t="s">
        <v>50</v>
      </c>
      <c r="B247" s="23">
        <v>46.72</v>
      </c>
      <c r="C247" s="23">
        <v>23.63</v>
      </c>
      <c r="D247" s="23">
        <v>78.17</v>
      </c>
      <c r="E247" s="8">
        <f t="shared" si="16"/>
        <v>3.3080829454083793</v>
      </c>
      <c r="F247" s="8">
        <f t="shared" si="17"/>
        <v>1.6731592465753427</v>
      </c>
    </row>
    <row r="248" spans="1:6" ht="15.75" customHeight="1">
      <c r="A248" s="24" t="s">
        <v>51</v>
      </c>
      <c r="B248" s="23"/>
      <c r="C248" s="23">
        <v>776</v>
      </c>
      <c r="D248" s="23"/>
      <c r="E248" s="8">
        <f t="shared" si="16"/>
        <v>0</v>
      </c>
      <c r="F248" s="8" t="e">
        <f t="shared" si="17"/>
        <v>#DIV/0!</v>
      </c>
    </row>
    <row r="249" spans="1:6" ht="15.75" customHeight="1">
      <c r="A249" s="24" t="s">
        <v>88</v>
      </c>
      <c r="B249" s="23">
        <v>65</v>
      </c>
      <c r="C249" s="23"/>
      <c r="D249" s="23"/>
      <c r="E249" s="8" t="e">
        <f t="shared" si="16"/>
        <v>#DIV/0!</v>
      </c>
      <c r="F249" s="8">
        <f t="shared" si="17"/>
        <v>0</v>
      </c>
    </row>
    <row r="250" spans="1:6" ht="15.75" customHeight="1">
      <c r="A250" s="24" t="s">
        <v>12</v>
      </c>
      <c r="B250" s="23"/>
      <c r="C250" s="23">
        <v>24</v>
      </c>
      <c r="D250" s="23"/>
      <c r="E250" s="8">
        <f t="shared" si="16"/>
        <v>0</v>
      </c>
      <c r="F250" s="8" t="e">
        <f t="shared" si="17"/>
        <v>#DIV/0!</v>
      </c>
    </row>
    <row r="251" spans="1:6" ht="15.75" customHeight="1">
      <c r="A251" s="24" t="s">
        <v>97</v>
      </c>
      <c r="B251" s="23">
        <v>411085.63</v>
      </c>
      <c r="C251" s="23">
        <v>103488</v>
      </c>
      <c r="D251" s="23">
        <v>62446</v>
      </c>
      <c r="E251" s="8">
        <f t="shared" si="16"/>
        <v>0.6034129560915276</v>
      </c>
      <c r="F251" s="8">
        <f t="shared" si="17"/>
        <v>0.15190509091743246</v>
      </c>
    </row>
    <row r="252" spans="1:6" s="7" customFormat="1" ht="15.75" customHeight="1">
      <c r="A252" s="49" t="s">
        <v>39</v>
      </c>
      <c r="B252" s="38">
        <f>SUM(B253:B274)</f>
        <v>11222.429999999998</v>
      </c>
      <c r="C252" s="38">
        <f>SUM(C253:C274)</f>
        <v>9643.55</v>
      </c>
      <c r="D252" s="38">
        <f>SUM(D253:D274)</f>
        <v>23957.719999999998</v>
      </c>
      <c r="E252" s="39">
        <f t="shared" si="16"/>
        <v>2.484325792887474</v>
      </c>
      <c r="F252" s="39">
        <f t="shared" si="17"/>
        <v>2.1348068110026084</v>
      </c>
    </row>
    <row r="253" spans="1:6" ht="15.75" customHeight="1">
      <c r="A253" s="24" t="s">
        <v>75</v>
      </c>
      <c r="B253" s="36">
        <v>6140.23</v>
      </c>
      <c r="C253" s="36">
        <v>7199.62</v>
      </c>
      <c r="D253" s="36">
        <v>7652.91</v>
      </c>
      <c r="E253" s="8">
        <f t="shared" si="16"/>
        <v>1.0629602673474434</v>
      </c>
      <c r="F253" s="8">
        <f t="shared" si="17"/>
        <v>1.2463555925429504</v>
      </c>
    </row>
    <row r="254" spans="1:6" ht="15.75" customHeight="1">
      <c r="A254" s="24" t="s">
        <v>79</v>
      </c>
      <c r="B254" s="36">
        <v>25.22</v>
      </c>
      <c r="C254" s="36">
        <v>22.06</v>
      </c>
      <c r="D254" s="36">
        <v>24.62</v>
      </c>
      <c r="E254" s="8">
        <f t="shared" si="16"/>
        <v>1.1160471441523119</v>
      </c>
      <c r="F254" s="8">
        <f t="shared" si="17"/>
        <v>0.9762093576526567</v>
      </c>
    </row>
    <row r="255" spans="1:6" ht="15.75" customHeight="1">
      <c r="A255" s="24" t="s">
        <v>76</v>
      </c>
      <c r="B255" s="36">
        <v>335.36</v>
      </c>
      <c r="C255" s="36">
        <v>399.61</v>
      </c>
      <c r="D255" s="36">
        <v>422.47</v>
      </c>
      <c r="E255" s="8">
        <f t="shared" si="16"/>
        <v>1.0572057756312405</v>
      </c>
      <c r="F255" s="8">
        <f t="shared" si="17"/>
        <v>1.259750715648855</v>
      </c>
    </row>
    <row r="256" spans="1:6" ht="15.75" customHeight="1">
      <c r="A256" s="24" t="s">
        <v>77</v>
      </c>
      <c r="B256" s="36">
        <v>342.15</v>
      </c>
      <c r="C256" s="36">
        <v>401.13</v>
      </c>
      <c r="D256" s="36">
        <v>426.31</v>
      </c>
      <c r="E256" s="8">
        <f t="shared" si="16"/>
        <v>1.0627726672151172</v>
      </c>
      <c r="F256" s="8">
        <f t="shared" si="17"/>
        <v>1.2459739880169518</v>
      </c>
    </row>
    <row r="257" spans="1:6" ht="15.75" customHeight="1">
      <c r="A257" s="24" t="s">
        <v>78</v>
      </c>
      <c r="B257" s="36">
        <v>342.15</v>
      </c>
      <c r="C257" s="36">
        <v>401.13</v>
      </c>
      <c r="D257" s="36">
        <v>426.31</v>
      </c>
      <c r="E257" s="8">
        <f t="shared" si="16"/>
        <v>1.0627726672151172</v>
      </c>
      <c r="F257" s="8">
        <f t="shared" si="17"/>
        <v>1.2459739880169518</v>
      </c>
    </row>
    <row r="258" spans="1:6" ht="15.75" customHeight="1">
      <c r="A258" s="24" t="s">
        <v>53</v>
      </c>
      <c r="B258" s="48" t="s">
        <v>95</v>
      </c>
      <c r="C258" s="36">
        <v>80</v>
      </c>
      <c r="D258" s="23"/>
      <c r="E258" s="8">
        <f t="shared" si="16"/>
        <v>0</v>
      </c>
      <c r="F258" s="8" t="e">
        <f t="shared" si="17"/>
        <v>#VALUE!</v>
      </c>
    </row>
    <row r="259" spans="1:6" ht="15.75" customHeight="1">
      <c r="A259" s="24" t="s">
        <v>15</v>
      </c>
      <c r="B259" s="36">
        <v>523.68</v>
      </c>
      <c r="C259" s="23"/>
      <c r="D259" s="36">
        <v>238.83</v>
      </c>
      <c r="E259" s="8" t="e">
        <f t="shared" si="16"/>
        <v>#DIV/0!</v>
      </c>
      <c r="F259" s="8">
        <f t="shared" si="17"/>
        <v>0.45606095325389556</v>
      </c>
    </row>
    <row r="260" spans="1:6" ht="15.75" customHeight="1">
      <c r="A260" s="24" t="s">
        <v>16</v>
      </c>
      <c r="B260" s="36">
        <v>694.35</v>
      </c>
      <c r="C260" s="23"/>
      <c r="D260" s="36">
        <v>2.16</v>
      </c>
      <c r="E260" s="8" t="e">
        <f t="shared" si="16"/>
        <v>#DIV/0!</v>
      </c>
      <c r="F260" s="8">
        <f t="shared" si="17"/>
        <v>0.003110823071937784</v>
      </c>
    </row>
    <row r="261" spans="1:6" ht="15.75" customHeight="1">
      <c r="A261" s="24" t="s">
        <v>17</v>
      </c>
      <c r="B261" s="36">
        <v>72.63</v>
      </c>
      <c r="C261" s="23"/>
      <c r="D261" s="36">
        <v>24.21</v>
      </c>
      <c r="E261" s="8" t="e">
        <f t="shared" si="16"/>
        <v>#DIV/0!</v>
      </c>
      <c r="F261" s="8">
        <f t="shared" si="17"/>
        <v>0.33333333333333337</v>
      </c>
    </row>
    <row r="262" spans="1:6" ht="15.75" customHeight="1">
      <c r="A262" s="24" t="s">
        <v>18</v>
      </c>
      <c r="B262" s="48" t="s">
        <v>95</v>
      </c>
      <c r="C262" s="36">
        <v>400</v>
      </c>
      <c r="D262" s="23"/>
      <c r="E262" s="8">
        <f t="shared" si="16"/>
        <v>0</v>
      </c>
      <c r="F262" s="8" t="e">
        <f t="shared" si="17"/>
        <v>#VALUE!</v>
      </c>
    </row>
    <row r="263" spans="1:6" ht="15.75" customHeight="1">
      <c r="A263" s="24" t="s">
        <v>19</v>
      </c>
      <c r="B263" s="36">
        <v>23.97</v>
      </c>
      <c r="C263" s="23"/>
      <c r="D263" s="23"/>
      <c r="E263" s="8" t="e">
        <f t="shared" si="16"/>
        <v>#DIV/0!</v>
      </c>
      <c r="F263" s="8">
        <f t="shared" si="17"/>
        <v>0</v>
      </c>
    </row>
    <row r="264" spans="1:6" ht="15.75" customHeight="1">
      <c r="A264" s="24" t="s">
        <v>72</v>
      </c>
      <c r="B264" s="48" t="s">
        <v>95</v>
      </c>
      <c r="C264" s="36">
        <v>30</v>
      </c>
      <c r="D264" s="23"/>
      <c r="E264" s="8">
        <f t="shared" si="16"/>
        <v>0</v>
      </c>
      <c r="F264" s="8" t="e">
        <f t="shared" si="17"/>
        <v>#VALUE!</v>
      </c>
    </row>
    <row r="265" spans="1:6" ht="15.75" customHeight="1">
      <c r="A265" s="24" t="s">
        <v>48</v>
      </c>
      <c r="B265" s="23">
        <v>2383.33</v>
      </c>
      <c r="C265" s="23">
        <v>420</v>
      </c>
      <c r="D265" s="23"/>
      <c r="E265" s="8">
        <f t="shared" si="16"/>
        <v>0</v>
      </c>
      <c r="F265" s="8">
        <f t="shared" si="17"/>
        <v>0</v>
      </c>
    </row>
    <row r="266" spans="1:6" ht="15.75" customHeight="1">
      <c r="A266" s="24" t="s">
        <v>117</v>
      </c>
      <c r="B266" s="48" t="s">
        <v>95</v>
      </c>
      <c r="C266" s="36"/>
      <c r="D266" s="36">
        <v>4455.6</v>
      </c>
      <c r="E266" s="8" t="e">
        <f t="shared" si="16"/>
        <v>#DIV/0!</v>
      </c>
      <c r="F266" s="8" t="e">
        <f t="shared" si="17"/>
        <v>#VALUE!</v>
      </c>
    </row>
    <row r="267" spans="1:6" ht="15.75" customHeight="1">
      <c r="A267" s="24" t="s">
        <v>126</v>
      </c>
      <c r="B267" s="48" t="s">
        <v>95</v>
      </c>
      <c r="C267" s="36">
        <v>100</v>
      </c>
      <c r="D267" s="23"/>
      <c r="E267" s="8">
        <f t="shared" si="16"/>
        <v>0</v>
      </c>
      <c r="F267" s="8" t="e">
        <f t="shared" si="17"/>
        <v>#VALUE!</v>
      </c>
    </row>
    <row r="268" spans="1:6" ht="15.75" customHeight="1">
      <c r="A268" s="24" t="s">
        <v>23</v>
      </c>
      <c r="B268" s="23">
        <v>60</v>
      </c>
      <c r="C268" s="23">
        <v>4.8</v>
      </c>
      <c r="D268" s="36">
        <v>288.3</v>
      </c>
      <c r="E268" s="8">
        <f t="shared" si="16"/>
        <v>60.06250000000001</v>
      </c>
      <c r="F268" s="8">
        <f t="shared" si="17"/>
        <v>4.805000000000001</v>
      </c>
    </row>
    <row r="269" spans="1:6" ht="15.75" customHeight="1">
      <c r="A269" s="24" t="s">
        <v>50</v>
      </c>
      <c r="B269" s="23">
        <v>279.36</v>
      </c>
      <c r="C269" s="23"/>
      <c r="D269" s="36">
        <v>173</v>
      </c>
      <c r="E269" s="8" t="e">
        <f t="shared" si="16"/>
        <v>#DIV/0!</v>
      </c>
      <c r="F269" s="8">
        <f t="shared" si="17"/>
        <v>0.6192726231386025</v>
      </c>
    </row>
    <row r="270" spans="1:6" ht="15.75" customHeight="1">
      <c r="A270" s="24" t="s">
        <v>106</v>
      </c>
      <c r="B270" s="23"/>
      <c r="C270" s="23"/>
      <c r="D270" s="23">
        <v>718</v>
      </c>
      <c r="E270" s="8" t="e">
        <f t="shared" si="16"/>
        <v>#DIV/0!</v>
      </c>
      <c r="F270" s="8" t="e">
        <f t="shared" si="17"/>
        <v>#DIV/0!</v>
      </c>
    </row>
    <row r="271" spans="1:6" ht="15.75" customHeight="1">
      <c r="A271" s="24" t="s">
        <v>25</v>
      </c>
      <c r="B271" s="23"/>
      <c r="C271" s="23"/>
      <c r="D271" s="23">
        <v>515</v>
      </c>
      <c r="E271" s="8" t="e">
        <f t="shared" si="16"/>
        <v>#DIV/0!</v>
      </c>
      <c r="F271" s="8" t="e">
        <f t="shared" si="17"/>
        <v>#DIV/0!</v>
      </c>
    </row>
    <row r="272" spans="1:6" ht="15.75" customHeight="1">
      <c r="A272" s="24" t="s">
        <v>59</v>
      </c>
      <c r="B272" s="48" t="s">
        <v>95</v>
      </c>
      <c r="C272" s="36">
        <v>185.2</v>
      </c>
      <c r="D272" s="23"/>
      <c r="E272" s="8">
        <f t="shared" si="16"/>
        <v>0</v>
      </c>
      <c r="F272" s="8" t="e">
        <f t="shared" si="17"/>
        <v>#VALUE!</v>
      </c>
    </row>
    <row r="273" spans="1:6" ht="15.75" customHeight="1">
      <c r="A273" s="24" t="s">
        <v>42</v>
      </c>
      <c r="B273" s="23"/>
      <c r="C273" s="23"/>
      <c r="D273" s="23">
        <v>90</v>
      </c>
      <c r="E273" s="8" t="e">
        <f t="shared" si="16"/>
        <v>#DIV/0!</v>
      </c>
      <c r="F273" s="8" t="e">
        <f t="shared" si="17"/>
        <v>#DIV/0!</v>
      </c>
    </row>
    <row r="274" spans="1:6" ht="15.75" customHeight="1">
      <c r="A274" s="24" t="s">
        <v>60</v>
      </c>
      <c r="B274" s="23" t="s">
        <v>95</v>
      </c>
      <c r="C274" s="23"/>
      <c r="D274" s="23">
        <v>8500</v>
      </c>
      <c r="E274" s="8" t="e">
        <f aca="true" t="shared" si="18" ref="E274:E328">D274/C274</f>
        <v>#DIV/0!</v>
      </c>
      <c r="F274" s="8" t="e">
        <f aca="true" t="shared" si="19" ref="F274:F328">D274/B274</f>
        <v>#VALUE!</v>
      </c>
    </row>
    <row r="275" spans="1:6" s="7" customFormat="1" ht="15.75" customHeight="1">
      <c r="A275" s="49" t="s">
        <v>103</v>
      </c>
      <c r="B275" s="38">
        <f>SUM(B276:B292)</f>
        <v>12171.71</v>
      </c>
      <c r="C275" s="38">
        <f>SUM(C276:C292)</f>
        <v>3180.37</v>
      </c>
      <c r="D275" s="38">
        <f>SUM(D276:D292)</f>
        <v>3927.2499999999995</v>
      </c>
      <c r="E275" s="39">
        <f t="shared" si="18"/>
        <v>1.2348406003075112</v>
      </c>
      <c r="F275" s="39">
        <f t="shared" si="19"/>
        <v>0.322653924551275</v>
      </c>
    </row>
    <row r="276" spans="1:6" ht="15.75" customHeight="1">
      <c r="A276" s="24" t="s">
        <v>75</v>
      </c>
      <c r="B276" s="36">
        <v>1593.72</v>
      </c>
      <c r="C276" s="36">
        <v>2407.64</v>
      </c>
      <c r="D276" s="36">
        <v>2354.46</v>
      </c>
      <c r="E276" s="8">
        <f t="shared" si="18"/>
        <v>0.9779119801963749</v>
      </c>
      <c r="F276" s="8">
        <f t="shared" si="19"/>
        <v>1.4773360439725924</v>
      </c>
    </row>
    <row r="277" spans="1:6" ht="15.75" customHeight="1">
      <c r="A277" s="24" t="s">
        <v>79</v>
      </c>
      <c r="B277" s="36">
        <v>4.71</v>
      </c>
      <c r="C277" s="36">
        <v>4.87</v>
      </c>
      <c r="D277" s="36">
        <v>2.39</v>
      </c>
      <c r="E277" s="8">
        <f t="shared" si="18"/>
        <v>0.49075975359342916</v>
      </c>
      <c r="F277" s="8">
        <f t="shared" si="19"/>
        <v>0.5074309978768577</v>
      </c>
    </row>
    <row r="278" spans="1:6" ht="15.75" customHeight="1">
      <c r="A278" s="24" t="s">
        <v>76</v>
      </c>
      <c r="B278" s="36">
        <v>103.61</v>
      </c>
      <c r="C278" s="36">
        <v>147.58</v>
      </c>
      <c r="D278" s="36">
        <v>141.35</v>
      </c>
      <c r="E278" s="8">
        <f t="shared" si="18"/>
        <v>0.9577856078059357</v>
      </c>
      <c r="F278" s="8">
        <f t="shared" si="19"/>
        <v>1.3642505549657369</v>
      </c>
    </row>
    <row r="279" spans="1:6" ht="15.75" customHeight="1">
      <c r="A279" s="24" t="s">
        <v>77</v>
      </c>
      <c r="B279" s="36">
        <v>89.59</v>
      </c>
      <c r="C279" s="36">
        <v>134.74</v>
      </c>
      <c r="D279" s="36">
        <v>131.49</v>
      </c>
      <c r="E279" s="8">
        <f t="shared" si="18"/>
        <v>0.975879471574885</v>
      </c>
      <c r="F279" s="8">
        <f t="shared" si="19"/>
        <v>1.4676861256836702</v>
      </c>
    </row>
    <row r="280" spans="1:6" ht="15.75" customHeight="1">
      <c r="A280" s="24" t="s">
        <v>78</v>
      </c>
      <c r="B280" s="36">
        <v>89.59</v>
      </c>
      <c r="C280" s="36">
        <v>134.74</v>
      </c>
      <c r="D280" s="36">
        <v>131.49</v>
      </c>
      <c r="E280" s="8">
        <f t="shared" si="18"/>
        <v>0.975879471574885</v>
      </c>
      <c r="F280" s="8">
        <f t="shared" si="19"/>
        <v>1.4676861256836702</v>
      </c>
    </row>
    <row r="281" spans="1:6" ht="15.75" customHeight="1">
      <c r="A281" s="24" t="s">
        <v>54</v>
      </c>
      <c r="B281" s="48" t="s">
        <v>95</v>
      </c>
      <c r="C281" s="36">
        <v>250.8</v>
      </c>
      <c r="D281" s="23"/>
      <c r="E281" s="8">
        <f t="shared" si="18"/>
        <v>0</v>
      </c>
      <c r="F281" s="8" t="e">
        <f t="shared" si="19"/>
        <v>#VALUE!</v>
      </c>
    </row>
    <row r="282" spans="1:6" ht="15.75" customHeight="1">
      <c r="A282" s="24" t="s">
        <v>72</v>
      </c>
      <c r="B282" s="23"/>
      <c r="C282" s="23">
        <v>45</v>
      </c>
      <c r="D282" s="23"/>
      <c r="E282" s="8">
        <f t="shared" si="18"/>
        <v>0</v>
      </c>
      <c r="F282" s="8" t="e">
        <f t="shared" si="19"/>
        <v>#DIV/0!</v>
      </c>
    </row>
    <row r="283" spans="1:6" ht="15.75" customHeight="1">
      <c r="A283" s="24" t="s">
        <v>48</v>
      </c>
      <c r="B283" s="23">
        <v>368.42</v>
      </c>
      <c r="C283" s="23"/>
      <c r="D283" s="36">
        <v>243.92</v>
      </c>
      <c r="E283" s="8" t="e">
        <f t="shared" si="18"/>
        <v>#DIV/0!</v>
      </c>
      <c r="F283" s="8">
        <f t="shared" si="19"/>
        <v>0.6620704630584658</v>
      </c>
    </row>
    <row r="284" spans="1:6" ht="15.75" customHeight="1">
      <c r="A284" s="24" t="s">
        <v>22</v>
      </c>
      <c r="B284" s="23"/>
      <c r="C284" s="23"/>
      <c r="D284" s="36">
        <v>104.48</v>
      </c>
      <c r="E284" s="8" t="e">
        <f t="shared" si="18"/>
        <v>#DIV/0!</v>
      </c>
      <c r="F284" s="8" t="e">
        <f t="shared" si="19"/>
        <v>#DIV/0!</v>
      </c>
    </row>
    <row r="285" spans="1:6" ht="15.75" customHeight="1">
      <c r="A285" s="24" t="s">
        <v>122</v>
      </c>
      <c r="B285" s="23">
        <v>1000</v>
      </c>
      <c r="C285" s="23"/>
      <c r="D285" s="23"/>
      <c r="E285" s="8" t="e">
        <f t="shared" si="18"/>
        <v>#DIV/0!</v>
      </c>
      <c r="F285" s="8">
        <f t="shared" si="19"/>
        <v>0</v>
      </c>
    </row>
    <row r="286" spans="1:6" ht="15.75" customHeight="1">
      <c r="A286" s="24" t="s">
        <v>23</v>
      </c>
      <c r="B286" s="23">
        <v>90</v>
      </c>
      <c r="C286" s="23"/>
      <c r="D286" s="23"/>
      <c r="E286" s="8" t="e">
        <f t="shared" si="18"/>
        <v>#DIV/0!</v>
      </c>
      <c r="F286" s="8">
        <f t="shared" si="19"/>
        <v>0</v>
      </c>
    </row>
    <row r="287" spans="1:6" ht="15.75" customHeight="1">
      <c r="A287" s="24" t="s">
        <v>30</v>
      </c>
      <c r="B287" s="23">
        <v>432.07</v>
      </c>
      <c r="C287" s="23"/>
      <c r="D287" s="23">
        <v>177.67</v>
      </c>
      <c r="E287" s="8" t="e">
        <f t="shared" si="18"/>
        <v>#DIV/0!</v>
      </c>
      <c r="F287" s="8">
        <f t="shared" si="19"/>
        <v>0.4112065174624482</v>
      </c>
    </row>
    <row r="288" spans="1:6" ht="15.75" customHeight="1">
      <c r="A288" s="24" t="s">
        <v>51</v>
      </c>
      <c r="B288" s="23"/>
      <c r="C288" s="23">
        <v>50.23</v>
      </c>
      <c r="D288" s="23"/>
      <c r="E288" s="8">
        <f t="shared" si="18"/>
        <v>0</v>
      </c>
      <c r="F288" s="8" t="e">
        <f t="shared" si="19"/>
        <v>#DIV/0!</v>
      </c>
    </row>
    <row r="289" spans="1:6" ht="15.75" customHeight="1">
      <c r="A289" s="24" t="s">
        <v>25</v>
      </c>
      <c r="B289" s="23"/>
      <c r="C289" s="23"/>
      <c r="D289" s="23">
        <v>40</v>
      </c>
      <c r="E289" s="8" t="e">
        <f t="shared" si="18"/>
        <v>#DIV/0!</v>
      </c>
      <c r="F289" s="8" t="e">
        <f t="shared" si="19"/>
        <v>#DIV/0!</v>
      </c>
    </row>
    <row r="290" spans="1:6" ht="15.75" customHeight="1">
      <c r="A290" s="24" t="s">
        <v>12</v>
      </c>
      <c r="B290" s="23"/>
      <c r="C290" s="23">
        <v>4.77</v>
      </c>
      <c r="D290" s="23"/>
      <c r="E290" s="8">
        <f t="shared" si="18"/>
        <v>0</v>
      </c>
      <c r="F290" s="8" t="e">
        <f t="shared" si="19"/>
        <v>#DIV/0!</v>
      </c>
    </row>
    <row r="291" spans="1:6" ht="15.75" customHeight="1">
      <c r="A291" s="24" t="s">
        <v>71</v>
      </c>
      <c r="B291" s="23">
        <v>8000</v>
      </c>
      <c r="C291" s="23"/>
      <c r="D291" s="23"/>
      <c r="E291" s="8" t="e">
        <f t="shared" si="18"/>
        <v>#DIV/0!</v>
      </c>
      <c r="F291" s="8">
        <f t="shared" si="19"/>
        <v>0</v>
      </c>
    </row>
    <row r="292" spans="1:6" ht="15.75" customHeight="1">
      <c r="A292" s="24" t="s">
        <v>52</v>
      </c>
      <c r="B292" s="23">
        <v>400</v>
      </c>
      <c r="C292" s="23"/>
      <c r="D292" s="23">
        <v>600</v>
      </c>
      <c r="E292" s="8" t="e">
        <f t="shared" si="18"/>
        <v>#DIV/0!</v>
      </c>
      <c r="F292" s="8">
        <f t="shared" si="19"/>
        <v>1.5</v>
      </c>
    </row>
    <row r="293" spans="1:6" s="7" customFormat="1" ht="15.75" customHeight="1">
      <c r="A293" s="49" t="s">
        <v>135</v>
      </c>
      <c r="B293" s="38">
        <f>SUM(B294:B321)</f>
        <v>231711.68</v>
      </c>
      <c r="C293" s="38">
        <f>SUM(C294:C321)</f>
        <v>230544.24000000005</v>
      </c>
      <c r="D293" s="38">
        <f>SUM(D294:D321)</f>
        <v>233201.88</v>
      </c>
      <c r="E293" s="39">
        <f t="shared" si="18"/>
        <v>1.0115276790259429</v>
      </c>
      <c r="F293" s="39">
        <f t="shared" si="19"/>
        <v>1.0064312683762857</v>
      </c>
    </row>
    <row r="294" spans="1:6" ht="15.75" customHeight="1">
      <c r="A294" s="24" t="s">
        <v>75</v>
      </c>
      <c r="B294" s="36">
        <v>170070.68</v>
      </c>
      <c r="C294" s="36">
        <v>174689.18</v>
      </c>
      <c r="D294" s="36">
        <v>184274.29</v>
      </c>
      <c r="E294" s="8">
        <f t="shared" si="18"/>
        <v>1.054869511666378</v>
      </c>
      <c r="F294" s="8">
        <f t="shared" si="19"/>
        <v>1.08351592408521</v>
      </c>
    </row>
    <row r="295" spans="1:6" ht="15.75" customHeight="1">
      <c r="A295" s="24" t="s">
        <v>79</v>
      </c>
      <c r="B295" s="36">
        <v>1543.35</v>
      </c>
      <c r="C295" s="36">
        <v>1590.7</v>
      </c>
      <c r="D295" s="36">
        <v>1629.49</v>
      </c>
      <c r="E295" s="8">
        <f t="shared" si="18"/>
        <v>1.0243854906644874</v>
      </c>
      <c r="F295" s="8">
        <f t="shared" si="19"/>
        <v>1.0558136521203876</v>
      </c>
    </row>
    <row r="296" spans="1:6" ht="15.75" customHeight="1">
      <c r="A296" s="24" t="s">
        <v>98</v>
      </c>
      <c r="B296" s="23"/>
      <c r="C296" s="36">
        <v>405.64</v>
      </c>
      <c r="D296" s="36">
        <v>406.68</v>
      </c>
      <c r="E296" s="8">
        <f t="shared" si="18"/>
        <v>1.0025638497189626</v>
      </c>
      <c r="F296" s="8" t="e">
        <f t="shared" si="19"/>
        <v>#DIV/0!</v>
      </c>
    </row>
    <row r="297" spans="1:6" ht="15.75" customHeight="1">
      <c r="A297" s="24" t="s">
        <v>96</v>
      </c>
      <c r="B297" s="23"/>
      <c r="C297" s="36">
        <v>364.13</v>
      </c>
      <c r="D297" s="36"/>
      <c r="E297" s="8">
        <f t="shared" si="18"/>
        <v>0</v>
      </c>
      <c r="F297" s="8" t="e">
        <f t="shared" si="19"/>
        <v>#DIV/0!</v>
      </c>
    </row>
    <row r="298" spans="1:6" ht="15.75" customHeight="1">
      <c r="A298" s="24" t="s">
        <v>76</v>
      </c>
      <c r="B298" s="36">
        <v>10781.25</v>
      </c>
      <c r="C298" s="36">
        <v>11238</v>
      </c>
      <c r="D298" s="36">
        <v>12135.43</v>
      </c>
      <c r="E298" s="8">
        <f t="shared" si="18"/>
        <v>1.0798567360740345</v>
      </c>
      <c r="F298" s="8">
        <f t="shared" si="19"/>
        <v>1.1256051014492754</v>
      </c>
    </row>
    <row r="299" spans="1:6" ht="15.75" customHeight="1">
      <c r="A299" s="24" t="s">
        <v>77</v>
      </c>
      <c r="B299" s="36">
        <v>9599.89</v>
      </c>
      <c r="C299" s="36">
        <v>9909.91</v>
      </c>
      <c r="D299" s="36">
        <v>10132.23</v>
      </c>
      <c r="E299" s="8">
        <f t="shared" si="18"/>
        <v>1.0224341088869626</v>
      </c>
      <c r="F299" s="8">
        <f t="shared" si="19"/>
        <v>1.0554527187290688</v>
      </c>
    </row>
    <row r="300" spans="1:6" ht="15.75" customHeight="1">
      <c r="A300" s="24" t="s">
        <v>78</v>
      </c>
      <c r="B300" s="36">
        <v>9599.89</v>
      </c>
      <c r="C300" s="36">
        <v>9909.91</v>
      </c>
      <c r="D300" s="36">
        <v>10132.23</v>
      </c>
      <c r="E300" s="8">
        <f t="shared" si="18"/>
        <v>1.0224341088869626</v>
      </c>
      <c r="F300" s="8">
        <f t="shared" si="19"/>
        <v>1.0554527187290688</v>
      </c>
    </row>
    <row r="301" spans="1:6" ht="15.75" customHeight="1">
      <c r="A301" s="24" t="s">
        <v>53</v>
      </c>
      <c r="B301" s="48" t="s">
        <v>95</v>
      </c>
      <c r="C301" s="36">
        <v>8</v>
      </c>
      <c r="D301" s="23"/>
      <c r="E301" s="8">
        <f t="shared" si="18"/>
        <v>0</v>
      </c>
      <c r="F301" s="8" t="e">
        <f t="shared" si="19"/>
        <v>#VALUE!</v>
      </c>
    </row>
    <row r="302" spans="1:6" ht="15.75" customHeight="1">
      <c r="A302" s="24" t="s">
        <v>15</v>
      </c>
      <c r="B302" s="23">
        <v>105.03</v>
      </c>
      <c r="C302" s="23">
        <v>1440.51</v>
      </c>
      <c r="D302" s="36">
        <f>1900.3-153.32</f>
        <v>1746.98</v>
      </c>
      <c r="E302" s="8">
        <f t="shared" si="18"/>
        <v>1.2127510395623773</v>
      </c>
      <c r="F302" s="8">
        <f t="shared" si="19"/>
        <v>16.633152432638294</v>
      </c>
    </row>
    <row r="303" spans="1:6" ht="15.75" customHeight="1">
      <c r="A303" s="24" t="s">
        <v>16</v>
      </c>
      <c r="B303" s="36">
        <v>1906.76</v>
      </c>
      <c r="C303" s="23"/>
      <c r="D303" s="36">
        <v>631.48</v>
      </c>
      <c r="E303" s="8" t="e">
        <f t="shared" si="18"/>
        <v>#DIV/0!</v>
      </c>
      <c r="F303" s="8">
        <f t="shared" si="19"/>
        <v>0.3311795926073549</v>
      </c>
    </row>
    <row r="304" spans="1:6" ht="15.75" customHeight="1">
      <c r="A304" s="24" t="s">
        <v>17</v>
      </c>
      <c r="B304" s="36">
        <v>1407.93</v>
      </c>
      <c r="C304" s="23"/>
      <c r="D304" s="23"/>
      <c r="E304" s="8" t="e">
        <f t="shared" si="18"/>
        <v>#DIV/0!</v>
      </c>
      <c r="F304" s="8">
        <f t="shared" si="19"/>
        <v>0</v>
      </c>
    </row>
    <row r="305" spans="1:6" ht="15.75" customHeight="1">
      <c r="A305" s="24" t="s">
        <v>19</v>
      </c>
      <c r="B305" s="23">
        <v>248.61</v>
      </c>
      <c r="C305" s="23"/>
      <c r="D305" s="23"/>
      <c r="E305" s="8" t="e">
        <f t="shared" si="18"/>
        <v>#DIV/0!</v>
      </c>
      <c r="F305" s="8">
        <f t="shared" si="19"/>
        <v>0</v>
      </c>
    </row>
    <row r="306" spans="1:6" ht="15.75" customHeight="1">
      <c r="A306" s="24" t="s">
        <v>72</v>
      </c>
      <c r="B306" s="23"/>
      <c r="C306" s="23"/>
      <c r="D306" s="23">
        <v>40</v>
      </c>
      <c r="E306" s="8" t="e">
        <f t="shared" si="18"/>
        <v>#DIV/0!</v>
      </c>
      <c r="F306" s="8" t="e">
        <f t="shared" si="19"/>
        <v>#DIV/0!</v>
      </c>
    </row>
    <row r="307" spans="1:6" ht="15.75" customHeight="1">
      <c r="A307" s="24" t="s">
        <v>21</v>
      </c>
      <c r="B307" s="48" t="s">
        <v>95</v>
      </c>
      <c r="C307" s="36">
        <v>5</v>
      </c>
      <c r="D307" s="23"/>
      <c r="E307" s="8">
        <f t="shared" si="18"/>
        <v>0</v>
      </c>
      <c r="F307" s="8" t="e">
        <f t="shared" si="19"/>
        <v>#VALUE!</v>
      </c>
    </row>
    <row r="308" spans="1:6" ht="15.75" customHeight="1">
      <c r="A308" s="24" t="s">
        <v>48</v>
      </c>
      <c r="B308" s="23">
        <v>1641.6</v>
      </c>
      <c r="C308" s="36">
        <v>1408.79</v>
      </c>
      <c r="D308" s="23">
        <v>4876.87</v>
      </c>
      <c r="E308" s="8">
        <f t="shared" si="18"/>
        <v>3.4617437659267885</v>
      </c>
      <c r="F308" s="8">
        <f t="shared" si="19"/>
        <v>2.9708028752436646</v>
      </c>
    </row>
    <row r="309" spans="1:6" ht="15.75" customHeight="1">
      <c r="A309" s="24" t="s">
        <v>22</v>
      </c>
      <c r="B309" s="23"/>
      <c r="C309" s="36"/>
      <c r="D309" s="23">
        <v>448.3</v>
      </c>
      <c r="E309" s="8" t="e">
        <f t="shared" si="18"/>
        <v>#DIV/0!</v>
      </c>
      <c r="F309" s="8" t="e">
        <f t="shared" si="19"/>
        <v>#DIV/0!</v>
      </c>
    </row>
    <row r="310" spans="1:6" ht="15.75" customHeight="1">
      <c r="A310" s="24" t="s">
        <v>56</v>
      </c>
      <c r="B310" s="23"/>
      <c r="C310" s="23">
        <v>26</v>
      </c>
      <c r="D310" s="23"/>
      <c r="E310" s="8">
        <f t="shared" si="18"/>
        <v>0</v>
      </c>
      <c r="F310" s="8" t="e">
        <f t="shared" si="19"/>
        <v>#DIV/0!</v>
      </c>
    </row>
    <row r="311" spans="1:6" ht="15.75" customHeight="1">
      <c r="A311" s="24" t="s">
        <v>23</v>
      </c>
      <c r="B311" s="23">
        <v>1334</v>
      </c>
      <c r="C311" s="23">
        <v>20.75</v>
      </c>
      <c r="D311" s="23">
        <v>1080.5</v>
      </c>
      <c r="E311" s="8">
        <f t="shared" si="18"/>
        <v>52.0722891566265</v>
      </c>
      <c r="F311" s="8">
        <f t="shared" si="19"/>
        <v>0.8099700149925038</v>
      </c>
    </row>
    <row r="312" spans="1:6" ht="15.75" customHeight="1">
      <c r="A312" s="24" t="s">
        <v>99</v>
      </c>
      <c r="B312" s="23">
        <v>10694.98</v>
      </c>
      <c r="C312" s="23">
        <v>51</v>
      </c>
      <c r="D312" s="23">
        <v>4151.5</v>
      </c>
      <c r="E312" s="8">
        <f t="shared" si="18"/>
        <v>81.40196078431373</v>
      </c>
      <c r="F312" s="8">
        <f t="shared" si="19"/>
        <v>0.38817276890653374</v>
      </c>
    </row>
    <row r="313" spans="1:6" ht="15.75" customHeight="1">
      <c r="A313" s="24" t="s">
        <v>57</v>
      </c>
      <c r="B313" s="23">
        <v>3180</v>
      </c>
      <c r="C313" s="23">
        <v>2593.64</v>
      </c>
      <c r="D313" s="23"/>
      <c r="E313" s="8">
        <f t="shared" si="18"/>
        <v>0</v>
      </c>
      <c r="F313" s="8">
        <f t="shared" si="19"/>
        <v>0</v>
      </c>
    </row>
    <row r="314" spans="1:6" ht="15.75" customHeight="1">
      <c r="A314" s="24" t="s">
        <v>50</v>
      </c>
      <c r="B314" s="23">
        <v>2799.68</v>
      </c>
      <c r="C314" s="23"/>
      <c r="D314" s="23"/>
      <c r="E314" s="8" t="e">
        <f t="shared" si="18"/>
        <v>#DIV/0!</v>
      </c>
      <c r="F314" s="8">
        <f t="shared" si="19"/>
        <v>0</v>
      </c>
    </row>
    <row r="315" spans="1:6" ht="15.75" customHeight="1">
      <c r="A315" s="24" t="s">
        <v>40</v>
      </c>
      <c r="B315" s="23"/>
      <c r="C315" s="23"/>
      <c r="D315" s="23">
        <f>153.9+149</f>
        <v>302.9</v>
      </c>
      <c r="E315" s="8" t="e">
        <f t="shared" si="18"/>
        <v>#DIV/0!</v>
      </c>
      <c r="F315" s="8" t="e">
        <f t="shared" si="19"/>
        <v>#DIV/0!</v>
      </c>
    </row>
    <row r="316" spans="1:6" ht="15.75" customHeight="1">
      <c r="A316" s="24" t="s">
        <v>58</v>
      </c>
      <c r="B316" s="23">
        <v>994</v>
      </c>
      <c r="C316" s="23">
        <v>112</v>
      </c>
      <c r="D316" s="23">
        <v>935</v>
      </c>
      <c r="E316" s="8">
        <f t="shared" si="18"/>
        <v>8.348214285714286</v>
      </c>
      <c r="F316" s="8">
        <f t="shared" si="19"/>
        <v>0.9406438631790744</v>
      </c>
    </row>
    <row r="317" spans="1:6" ht="15.75" customHeight="1">
      <c r="A317" s="24" t="s">
        <v>51</v>
      </c>
      <c r="B317" s="23">
        <v>5804.03</v>
      </c>
      <c r="C317" s="23">
        <f>11221.91-5528.83</f>
        <v>5693.08</v>
      </c>
      <c r="D317" s="23"/>
      <c r="E317" s="8">
        <f t="shared" si="18"/>
        <v>0</v>
      </c>
      <c r="F317" s="8">
        <f t="shared" si="19"/>
        <v>0</v>
      </c>
    </row>
    <row r="318" spans="1:6" ht="15.75" customHeight="1">
      <c r="A318" s="24" t="s">
        <v>59</v>
      </c>
      <c r="B318" s="23"/>
      <c r="C318" s="23">
        <v>41</v>
      </c>
      <c r="D318" s="23"/>
      <c r="E318" s="8">
        <f t="shared" si="18"/>
        <v>0</v>
      </c>
      <c r="F318" s="8" t="e">
        <f t="shared" si="19"/>
        <v>#DIV/0!</v>
      </c>
    </row>
    <row r="319" spans="1:6" ht="15.75" customHeight="1">
      <c r="A319" s="24" t="s">
        <v>12</v>
      </c>
      <c r="B319" s="23"/>
      <c r="C319" s="23"/>
      <c r="D319" s="23">
        <v>278</v>
      </c>
      <c r="E319" s="8" t="e">
        <f t="shared" si="18"/>
        <v>#DIV/0!</v>
      </c>
      <c r="F319" s="8" t="e">
        <f t="shared" si="19"/>
        <v>#DIV/0!</v>
      </c>
    </row>
    <row r="320" spans="1:6" ht="15.75" customHeight="1">
      <c r="A320" s="24" t="s">
        <v>60</v>
      </c>
      <c r="B320" s="48" t="s">
        <v>95</v>
      </c>
      <c r="C320" s="36">
        <v>72</v>
      </c>
      <c r="D320" s="23"/>
      <c r="E320" s="8">
        <f t="shared" si="18"/>
        <v>0</v>
      </c>
      <c r="F320" s="8" t="e">
        <f t="shared" si="19"/>
        <v>#VALUE!</v>
      </c>
    </row>
    <row r="321" spans="1:6" ht="15.75" customHeight="1">
      <c r="A321" s="24" t="s">
        <v>91</v>
      </c>
      <c r="B321" s="23"/>
      <c r="C321" s="23">
        <v>10965</v>
      </c>
      <c r="D321" s="23"/>
      <c r="E321" s="8">
        <f t="shared" si="18"/>
        <v>0</v>
      </c>
      <c r="F321" s="8" t="e">
        <f t="shared" si="19"/>
        <v>#DIV/0!</v>
      </c>
    </row>
    <row r="322" spans="1:6" s="7" customFormat="1" ht="15.75" customHeight="1">
      <c r="A322" s="49" t="s">
        <v>43</v>
      </c>
      <c r="B322" s="38">
        <f>SUM(B323:B346)</f>
        <v>9891.060000000001</v>
      </c>
      <c r="C322" s="38">
        <f>SUM(C323:C346)</f>
        <v>16955.5</v>
      </c>
      <c r="D322" s="38">
        <f>SUM(D323:D346)</f>
        <v>11512.33</v>
      </c>
      <c r="E322" s="39">
        <f t="shared" si="18"/>
        <v>0.6789731945386452</v>
      </c>
      <c r="F322" s="39">
        <f t="shared" si="19"/>
        <v>1.1639126645678015</v>
      </c>
    </row>
    <row r="323" spans="1:6" ht="15.75" customHeight="1">
      <c r="A323" s="24" t="s">
        <v>75</v>
      </c>
      <c r="B323" s="36">
        <v>5890.8</v>
      </c>
      <c r="C323" s="36">
        <v>6743.14</v>
      </c>
      <c r="D323" s="36">
        <v>7187.9</v>
      </c>
      <c r="E323" s="8">
        <f t="shared" si="18"/>
        <v>1.065957402634381</v>
      </c>
      <c r="F323" s="8">
        <f t="shared" si="19"/>
        <v>1.2201908060025801</v>
      </c>
    </row>
    <row r="324" spans="1:6" ht="15.75" customHeight="1">
      <c r="A324" s="24" t="s">
        <v>79</v>
      </c>
      <c r="B324" s="36">
        <v>7.96</v>
      </c>
      <c r="C324" s="36">
        <v>11.09</v>
      </c>
      <c r="D324" s="36">
        <v>7.02</v>
      </c>
      <c r="E324" s="8">
        <f t="shared" si="18"/>
        <v>0.6330027051397655</v>
      </c>
      <c r="F324" s="8">
        <f t="shared" si="19"/>
        <v>0.8819095477386935</v>
      </c>
    </row>
    <row r="325" spans="1:6" ht="15.75" customHeight="1">
      <c r="A325" s="24" t="s">
        <v>76</v>
      </c>
      <c r="B325" s="36">
        <v>300.39</v>
      </c>
      <c r="C325" s="36">
        <v>365.27</v>
      </c>
      <c r="D325" s="36">
        <v>389.78</v>
      </c>
      <c r="E325" s="8">
        <f t="shared" si="18"/>
        <v>1.0671010485394365</v>
      </c>
      <c r="F325" s="8">
        <f t="shared" si="19"/>
        <v>1.297579812909884</v>
      </c>
    </row>
    <row r="326" spans="1:6" ht="15.75" customHeight="1">
      <c r="A326" s="24" t="s">
        <v>77</v>
      </c>
      <c r="B326" s="36">
        <v>326.3</v>
      </c>
      <c r="C326" s="36">
        <v>374.72</v>
      </c>
      <c r="D326" s="36">
        <v>399.2</v>
      </c>
      <c r="E326" s="8">
        <f t="shared" si="18"/>
        <v>1.06532877882152</v>
      </c>
      <c r="F326" s="8">
        <f t="shared" si="19"/>
        <v>1.2234140361630401</v>
      </c>
    </row>
    <row r="327" spans="1:6" ht="15.75" customHeight="1">
      <c r="A327" s="24" t="s">
        <v>78</v>
      </c>
      <c r="B327" s="36">
        <v>326.3</v>
      </c>
      <c r="C327" s="36">
        <v>374.72</v>
      </c>
      <c r="D327" s="36">
        <v>399.2</v>
      </c>
      <c r="E327" s="8">
        <f t="shared" si="18"/>
        <v>1.06532877882152</v>
      </c>
      <c r="F327" s="8">
        <f t="shared" si="19"/>
        <v>1.2234140361630401</v>
      </c>
    </row>
    <row r="328" spans="1:6" ht="15.75" customHeight="1">
      <c r="A328" s="24" t="s">
        <v>15</v>
      </c>
      <c r="B328" s="36">
        <v>202</v>
      </c>
      <c r="C328" s="23"/>
      <c r="D328" s="36">
        <v>398.91</v>
      </c>
      <c r="E328" s="8" t="e">
        <f t="shared" si="18"/>
        <v>#DIV/0!</v>
      </c>
      <c r="F328" s="8">
        <f t="shared" si="19"/>
        <v>1.97480198019802</v>
      </c>
    </row>
    <row r="329" spans="1:6" ht="15.75" customHeight="1">
      <c r="A329" s="24" t="s">
        <v>16</v>
      </c>
      <c r="B329" s="36">
        <v>27.34</v>
      </c>
      <c r="C329" s="23"/>
      <c r="D329" s="36">
        <v>15.47</v>
      </c>
      <c r="E329" s="8" t="e">
        <f aca="true" t="shared" si="20" ref="E329:E383">D329/C329</f>
        <v>#DIV/0!</v>
      </c>
      <c r="F329" s="8">
        <f aca="true" t="shared" si="21" ref="F329:F383">D329/B329</f>
        <v>0.5658376005852231</v>
      </c>
    </row>
    <row r="330" spans="1:6" ht="15.75" customHeight="1">
      <c r="A330" s="24" t="s">
        <v>17</v>
      </c>
      <c r="B330" s="36">
        <v>133.18</v>
      </c>
      <c r="C330" s="23"/>
      <c r="D330" s="36">
        <v>24.14</v>
      </c>
      <c r="E330" s="8" t="e">
        <f t="shared" si="20"/>
        <v>#DIV/0!</v>
      </c>
      <c r="F330" s="8">
        <f t="shared" si="21"/>
        <v>0.18125844721429643</v>
      </c>
    </row>
    <row r="331" spans="1:6" ht="15.75" customHeight="1">
      <c r="A331" s="24" t="s">
        <v>18</v>
      </c>
      <c r="B331" s="36">
        <v>588</v>
      </c>
      <c r="C331" s="23"/>
      <c r="D331" s="23"/>
      <c r="E331" s="8" t="e">
        <f t="shared" si="20"/>
        <v>#DIV/0!</v>
      </c>
      <c r="F331" s="8">
        <f t="shared" si="21"/>
        <v>0</v>
      </c>
    </row>
    <row r="332" spans="1:6" ht="15.75" customHeight="1">
      <c r="A332" s="24" t="s">
        <v>19</v>
      </c>
      <c r="B332" s="36">
        <v>239.27</v>
      </c>
      <c r="C332" s="23"/>
      <c r="D332" s="23">
        <v>46.9</v>
      </c>
      <c r="E332" s="8" t="e">
        <f t="shared" si="20"/>
        <v>#DIV/0!</v>
      </c>
      <c r="F332" s="8">
        <f t="shared" si="21"/>
        <v>0.19601287248714838</v>
      </c>
    </row>
    <row r="333" spans="1:6" ht="15.75" customHeight="1">
      <c r="A333" s="24" t="s">
        <v>72</v>
      </c>
      <c r="B333" s="23"/>
      <c r="C333" s="23"/>
      <c r="D333" s="23">
        <v>32</v>
      </c>
      <c r="E333" s="8" t="e">
        <f t="shared" si="20"/>
        <v>#DIV/0!</v>
      </c>
      <c r="F333" s="8" t="e">
        <f t="shared" si="21"/>
        <v>#DIV/0!</v>
      </c>
    </row>
    <row r="334" spans="1:6" ht="15.75" customHeight="1">
      <c r="A334" s="24" t="s">
        <v>21</v>
      </c>
      <c r="B334" s="23"/>
      <c r="C334" s="23"/>
      <c r="D334" s="23">
        <v>21</v>
      </c>
      <c r="E334" s="8" t="e">
        <f t="shared" si="20"/>
        <v>#DIV/0!</v>
      </c>
      <c r="F334" s="8" t="e">
        <f t="shared" si="21"/>
        <v>#DIV/0!</v>
      </c>
    </row>
    <row r="335" spans="1:6" ht="15.75" customHeight="1">
      <c r="A335" s="24" t="s">
        <v>48</v>
      </c>
      <c r="B335" s="23">
        <v>273.6</v>
      </c>
      <c r="C335" s="36">
        <v>352.2</v>
      </c>
      <c r="D335" s="23">
        <v>1463.94</v>
      </c>
      <c r="E335" s="8">
        <f t="shared" si="20"/>
        <v>4.156558773424191</v>
      </c>
      <c r="F335" s="8">
        <f t="shared" si="21"/>
        <v>5.350657894736842</v>
      </c>
    </row>
    <row r="336" spans="1:6" ht="15.75" customHeight="1">
      <c r="A336" s="24" t="s">
        <v>22</v>
      </c>
      <c r="B336" s="23"/>
      <c r="C336" s="36"/>
      <c r="D336" s="23">
        <v>44</v>
      </c>
      <c r="E336" s="8" t="e">
        <f t="shared" si="20"/>
        <v>#DIV/0!</v>
      </c>
      <c r="F336" s="8" t="e">
        <f t="shared" si="21"/>
        <v>#DIV/0!</v>
      </c>
    </row>
    <row r="337" spans="1:6" ht="15.75" customHeight="1">
      <c r="A337" s="24" t="s">
        <v>122</v>
      </c>
      <c r="B337" s="23">
        <v>900</v>
      </c>
      <c r="C337" s="23"/>
      <c r="D337" s="23"/>
      <c r="E337" s="8" t="e">
        <f t="shared" si="20"/>
        <v>#DIV/0!</v>
      </c>
      <c r="F337" s="8">
        <f t="shared" si="21"/>
        <v>0</v>
      </c>
    </row>
    <row r="338" spans="1:6" ht="15.75" customHeight="1">
      <c r="A338" s="24" t="s">
        <v>87</v>
      </c>
      <c r="B338" s="23">
        <v>80</v>
      </c>
      <c r="C338" s="23"/>
      <c r="D338" s="23"/>
      <c r="E338" s="8" t="e">
        <f t="shared" si="20"/>
        <v>#DIV/0!</v>
      </c>
      <c r="F338" s="8">
        <f t="shared" si="21"/>
        <v>0</v>
      </c>
    </row>
    <row r="339" spans="1:6" ht="15.75" customHeight="1">
      <c r="A339" s="24" t="s">
        <v>56</v>
      </c>
      <c r="B339" s="48" t="s">
        <v>95</v>
      </c>
      <c r="C339" s="36">
        <v>13</v>
      </c>
      <c r="D339" s="23"/>
      <c r="E339" s="8">
        <f t="shared" si="20"/>
        <v>0</v>
      </c>
      <c r="F339" s="8" t="e">
        <f t="shared" si="21"/>
        <v>#VALUE!</v>
      </c>
    </row>
    <row r="340" spans="1:6" ht="15.75" customHeight="1">
      <c r="A340" s="24" t="s">
        <v>23</v>
      </c>
      <c r="B340" s="23"/>
      <c r="C340" s="23"/>
      <c r="D340" s="23">
        <v>574.29</v>
      </c>
      <c r="E340" s="8" t="e">
        <f t="shared" si="20"/>
        <v>#DIV/0!</v>
      </c>
      <c r="F340" s="8" t="e">
        <f t="shared" si="21"/>
        <v>#DIV/0!</v>
      </c>
    </row>
    <row r="341" spans="1:6" ht="15.75" customHeight="1">
      <c r="A341" s="24" t="s">
        <v>70</v>
      </c>
      <c r="B341" s="23"/>
      <c r="C341" s="23"/>
      <c r="D341" s="23">
        <v>206.16</v>
      </c>
      <c r="E341" s="8" t="e">
        <f t="shared" si="20"/>
        <v>#DIV/0!</v>
      </c>
      <c r="F341" s="8" t="e">
        <f t="shared" si="21"/>
        <v>#DIV/0!</v>
      </c>
    </row>
    <row r="342" spans="1:6" ht="15.75" customHeight="1">
      <c r="A342" s="24" t="s">
        <v>120</v>
      </c>
      <c r="B342" s="48" t="s">
        <v>95</v>
      </c>
      <c r="C342" s="36">
        <v>27</v>
      </c>
      <c r="D342" s="23"/>
      <c r="E342" s="8">
        <f t="shared" si="20"/>
        <v>0</v>
      </c>
      <c r="F342" s="8" t="e">
        <f t="shared" si="21"/>
        <v>#VALUE!</v>
      </c>
    </row>
    <row r="343" spans="1:6" ht="15.75" customHeight="1">
      <c r="A343" s="24" t="s">
        <v>50</v>
      </c>
      <c r="B343" s="23">
        <v>211.36</v>
      </c>
      <c r="C343" s="23"/>
      <c r="D343" s="23">
        <v>154.42</v>
      </c>
      <c r="E343" s="8" t="e">
        <f t="shared" si="20"/>
        <v>#DIV/0!</v>
      </c>
      <c r="F343" s="8">
        <f t="shared" si="21"/>
        <v>0.7306018168054503</v>
      </c>
    </row>
    <row r="344" spans="1:6" ht="15.75" customHeight="1">
      <c r="A344" s="24" t="s">
        <v>58</v>
      </c>
      <c r="B344" s="23">
        <v>0</v>
      </c>
      <c r="C344" s="23">
        <v>60</v>
      </c>
      <c r="D344" s="23">
        <v>148</v>
      </c>
      <c r="E344" s="8">
        <f t="shared" si="20"/>
        <v>2.466666666666667</v>
      </c>
      <c r="F344" s="8" t="e">
        <f t="shared" si="21"/>
        <v>#DIV/0!</v>
      </c>
    </row>
    <row r="345" spans="1:6" ht="15.75" customHeight="1">
      <c r="A345" s="24" t="s">
        <v>51</v>
      </c>
      <c r="B345" s="23">
        <v>384.56</v>
      </c>
      <c r="C345" s="23">
        <v>397.06</v>
      </c>
      <c r="D345" s="23"/>
      <c r="E345" s="8">
        <f t="shared" si="20"/>
        <v>0</v>
      </c>
      <c r="F345" s="8">
        <f t="shared" si="21"/>
        <v>0</v>
      </c>
    </row>
    <row r="346" spans="1:6" ht="15.75" customHeight="1">
      <c r="A346" s="24" t="s">
        <v>61</v>
      </c>
      <c r="B346" s="48" t="s">
        <v>95</v>
      </c>
      <c r="C346" s="36">
        <v>8237.3</v>
      </c>
      <c r="D346" s="23"/>
      <c r="E346" s="8">
        <f t="shared" si="20"/>
        <v>0</v>
      </c>
      <c r="F346" s="8" t="e">
        <f t="shared" si="21"/>
        <v>#VALUE!</v>
      </c>
    </row>
    <row r="347" spans="1:6" s="7" customFormat="1" ht="15.75" customHeight="1">
      <c r="A347" s="49" t="s">
        <v>44</v>
      </c>
      <c r="B347" s="38">
        <f>SUM(B348:B375)</f>
        <v>60075.98</v>
      </c>
      <c r="C347" s="38">
        <f>SUM(C348:C375)</f>
        <v>39734.55</v>
      </c>
      <c r="D347" s="38">
        <f>SUM(D348:D375)</f>
        <v>89330.8</v>
      </c>
      <c r="E347" s="39">
        <f t="shared" si="20"/>
        <v>2.2481895478871663</v>
      </c>
      <c r="F347" s="39">
        <f t="shared" si="21"/>
        <v>1.486963674999559</v>
      </c>
    </row>
    <row r="348" spans="1:6" ht="15.75" customHeight="1">
      <c r="A348" s="24" t="s">
        <v>6</v>
      </c>
      <c r="B348" s="36">
        <v>11491.49</v>
      </c>
      <c r="C348" s="36">
        <v>10510.32</v>
      </c>
      <c r="D348" s="36">
        <v>11911.39</v>
      </c>
      <c r="E348" s="8">
        <f t="shared" si="20"/>
        <v>1.1333042190913312</v>
      </c>
      <c r="F348" s="8">
        <f t="shared" si="21"/>
        <v>1.0365400831397842</v>
      </c>
    </row>
    <row r="349" spans="1:6" ht="15.75" customHeight="1">
      <c r="A349" s="24" t="s">
        <v>14</v>
      </c>
      <c r="B349" s="36">
        <v>7.69</v>
      </c>
      <c r="C349" s="36">
        <v>4.45</v>
      </c>
      <c r="D349" s="36">
        <v>7.69</v>
      </c>
      <c r="E349" s="8">
        <f t="shared" si="20"/>
        <v>1.7280898876404494</v>
      </c>
      <c r="F349" s="8">
        <f t="shared" si="21"/>
        <v>1</v>
      </c>
    </row>
    <row r="350" spans="1:6" ht="15.75" customHeight="1">
      <c r="A350" s="24" t="s">
        <v>7</v>
      </c>
      <c r="B350" s="36">
        <v>582.85</v>
      </c>
      <c r="C350" s="36">
        <v>537.56</v>
      </c>
      <c r="D350" s="36">
        <v>602.68</v>
      </c>
      <c r="E350" s="8">
        <f t="shared" si="20"/>
        <v>1.1211399657712628</v>
      </c>
      <c r="F350" s="8">
        <f t="shared" si="21"/>
        <v>1.0340224757656342</v>
      </c>
    </row>
    <row r="351" spans="1:6" ht="15.75" customHeight="1">
      <c r="A351" s="24" t="s">
        <v>8</v>
      </c>
      <c r="B351" s="36">
        <v>635.9</v>
      </c>
      <c r="C351" s="36">
        <v>581.7</v>
      </c>
      <c r="D351" s="36">
        <v>659.06</v>
      </c>
      <c r="E351" s="8">
        <f t="shared" si="20"/>
        <v>1.1329895134949284</v>
      </c>
      <c r="F351" s="8">
        <f t="shared" si="21"/>
        <v>1.0364208208837866</v>
      </c>
    </row>
    <row r="352" spans="1:6" ht="15.75" customHeight="1">
      <c r="A352" s="24" t="s">
        <v>9</v>
      </c>
      <c r="B352" s="36">
        <v>635.9</v>
      </c>
      <c r="C352" s="36">
        <v>581.7</v>
      </c>
      <c r="D352" s="36">
        <v>659.06</v>
      </c>
      <c r="E352" s="8">
        <f t="shared" si="20"/>
        <v>1.1329895134949284</v>
      </c>
      <c r="F352" s="8">
        <f t="shared" si="21"/>
        <v>1.0364208208837866</v>
      </c>
    </row>
    <row r="353" spans="1:6" ht="15.75" customHeight="1">
      <c r="A353" s="24" t="s">
        <v>54</v>
      </c>
      <c r="B353" s="36"/>
      <c r="C353" s="36">
        <v>191</v>
      </c>
      <c r="D353" s="23"/>
      <c r="E353" s="8">
        <f t="shared" si="20"/>
        <v>0</v>
      </c>
      <c r="F353" s="8" t="e">
        <f t="shared" si="21"/>
        <v>#DIV/0!</v>
      </c>
    </row>
    <row r="354" spans="1:6" ht="15.75" customHeight="1">
      <c r="A354" s="24" t="s">
        <v>15</v>
      </c>
      <c r="B354" s="36">
        <v>5729.17</v>
      </c>
      <c r="C354" s="23"/>
      <c r="D354" s="36">
        <v>3648.14</v>
      </c>
      <c r="E354" s="8" t="e">
        <f t="shared" si="20"/>
        <v>#DIV/0!</v>
      </c>
      <c r="F354" s="8">
        <f t="shared" si="21"/>
        <v>0.6367658840634856</v>
      </c>
    </row>
    <row r="355" spans="1:6" ht="15.75" customHeight="1">
      <c r="A355" s="24" t="s">
        <v>16</v>
      </c>
      <c r="B355" s="36">
        <v>3312.65</v>
      </c>
      <c r="C355" s="36">
        <v>3384.91</v>
      </c>
      <c r="D355" s="23"/>
      <c r="E355" s="8">
        <f t="shared" si="20"/>
        <v>0</v>
      </c>
      <c r="F355" s="8">
        <f t="shared" si="21"/>
        <v>0</v>
      </c>
    </row>
    <row r="356" spans="1:6" ht="15.75" customHeight="1">
      <c r="A356" s="24" t="s">
        <v>17</v>
      </c>
      <c r="B356" s="36">
        <v>3587.15</v>
      </c>
      <c r="C356" s="23"/>
      <c r="D356" s="23"/>
      <c r="E356" s="8" t="e">
        <f t="shared" si="20"/>
        <v>#DIV/0!</v>
      </c>
      <c r="F356" s="8">
        <f t="shared" si="21"/>
        <v>0</v>
      </c>
    </row>
    <row r="357" spans="1:6" ht="15.75" customHeight="1">
      <c r="A357" s="24" t="s">
        <v>18</v>
      </c>
      <c r="B357" s="36">
        <v>2583.93</v>
      </c>
      <c r="C357" s="23"/>
      <c r="D357" s="36">
        <v>5073.01</v>
      </c>
      <c r="E357" s="8" t="e">
        <f t="shared" si="20"/>
        <v>#DIV/0!</v>
      </c>
      <c r="F357" s="8">
        <f t="shared" si="21"/>
        <v>1.9632923492509473</v>
      </c>
    </row>
    <row r="358" spans="1:6" ht="15.75" customHeight="1">
      <c r="A358" s="24" t="s">
        <v>19</v>
      </c>
      <c r="B358" s="36">
        <v>406.45</v>
      </c>
      <c r="C358" s="23"/>
      <c r="D358" s="23">
        <v>41.15</v>
      </c>
      <c r="E358" s="8" t="e">
        <f t="shared" si="20"/>
        <v>#DIV/0!</v>
      </c>
      <c r="F358" s="8">
        <f t="shared" si="21"/>
        <v>0.10124246524787797</v>
      </c>
    </row>
    <row r="359" spans="1:6" ht="15.75" customHeight="1">
      <c r="A359" s="24" t="s">
        <v>100</v>
      </c>
      <c r="B359" s="23"/>
      <c r="C359" s="23">
        <v>75</v>
      </c>
      <c r="D359" s="23"/>
      <c r="E359" s="8">
        <f t="shared" si="20"/>
        <v>0</v>
      </c>
      <c r="F359" s="8" t="e">
        <f t="shared" si="21"/>
        <v>#DIV/0!</v>
      </c>
    </row>
    <row r="360" spans="1:6" ht="15.75" customHeight="1">
      <c r="A360" s="24" t="s">
        <v>48</v>
      </c>
      <c r="B360" s="23"/>
      <c r="C360" s="23">
        <v>51.92</v>
      </c>
      <c r="D360" s="23">
        <v>4322.53</v>
      </c>
      <c r="E360" s="8">
        <f t="shared" si="20"/>
        <v>83.2536594761171</v>
      </c>
      <c r="F360" s="8" t="e">
        <f t="shared" si="21"/>
        <v>#DIV/0!</v>
      </c>
    </row>
    <row r="361" spans="1:6" ht="15.75" customHeight="1">
      <c r="A361" s="24" t="s">
        <v>22</v>
      </c>
      <c r="B361" s="23"/>
      <c r="C361" s="23"/>
      <c r="D361" s="23">
        <v>184</v>
      </c>
      <c r="E361" s="8" t="e">
        <f t="shared" si="20"/>
        <v>#DIV/0!</v>
      </c>
      <c r="F361" s="8" t="e">
        <f t="shared" si="21"/>
        <v>#DIV/0!</v>
      </c>
    </row>
    <row r="362" spans="1:6" ht="15.75" customHeight="1">
      <c r="A362" s="24" t="s">
        <v>117</v>
      </c>
      <c r="B362" s="23"/>
      <c r="C362" s="23"/>
      <c r="D362" s="23">
        <v>5000</v>
      </c>
      <c r="E362" s="8" t="e">
        <f t="shared" si="20"/>
        <v>#DIV/0!</v>
      </c>
      <c r="F362" s="8" t="e">
        <f t="shared" si="21"/>
        <v>#DIV/0!</v>
      </c>
    </row>
    <row r="363" spans="1:6" ht="15.75" customHeight="1">
      <c r="A363" s="24" t="s">
        <v>56</v>
      </c>
      <c r="B363" s="23"/>
      <c r="C363" s="23">
        <v>0</v>
      </c>
      <c r="D363" s="23">
        <f>26.09+90</f>
        <v>116.09</v>
      </c>
      <c r="E363" s="8" t="e">
        <f t="shared" si="20"/>
        <v>#DIV/0!</v>
      </c>
      <c r="F363" s="8" t="e">
        <f t="shared" si="21"/>
        <v>#DIV/0!</v>
      </c>
    </row>
    <row r="364" spans="1:6" ht="15.75" customHeight="1">
      <c r="A364" s="24" t="s">
        <v>118</v>
      </c>
      <c r="B364" s="23"/>
      <c r="C364" s="23"/>
      <c r="D364" s="23">
        <v>986.5</v>
      </c>
      <c r="E364" s="8" t="e">
        <f t="shared" si="20"/>
        <v>#DIV/0!</v>
      </c>
      <c r="F364" s="8" t="e">
        <f t="shared" si="21"/>
        <v>#DIV/0!</v>
      </c>
    </row>
    <row r="365" spans="1:6" ht="15.75" customHeight="1">
      <c r="A365" s="24" t="s">
        <v>23</v>
      </c>
      <c r="B365" s="23">
        <v>2216</v>
      </c>
      <c r="C365" s="23">
        <v>1836</v>
      </c>
      <c r="D365" s="23">
        <v>2919.98</v>
      </c>
      <c r="E365" s="8">
        <f t="shared" si="20"/>
        <v>1.5904030501089326</v>
      </c>
      <c r="F365" s="8">
        <f t="shared" si="21"/>
        <v>1.3176805054151626</v>
      </c>
    </row>
    <row r="366" spans="1:6" ht="15.75" customHeight="1">
      <c r="A366" s="24" t="s">
        <v>34</v>
      </c>
      <c r="B366" s="23">
        <f>5540.06-2650</f>
        <v>2890.0600000000004</v>
      </c>
      <c r="C366" s="23">
        <v>340.5</v>
      </c>
      <c r="D366" s="23">
        <v>1887.84</v>
      </c>
      <c r="E366" s="8">
        <f t="shared" si="20"/>
        <v>5.54431718061674</v>
      </c>
      <c r="F366" s="8">
        <f t="shared" si="21"/>
        <v>0.6532182722850044</v>
      </c>
    </row>
    <row r="367" spans="1:6" ht="15.75" customHeight="1">
      <c r="A367" s="24" t="s">
        <v>73</v>
      </c>
      <c r="B367" s="23">
        <v>0</v>
      </c>
      <c r="C367" s="23">
        <v>84.77</v>
      </c>
      <c r="D367" s="23"/>
      <c r="E367" s="8">
        <f t="shared" si="20"/>
        <v>0</v>
      </c>
      <c r="F367" s="8" t="e">
        <f t="shared" si="21"/>
        <v>#DIV/0!</v>
      </c>
    </row>
    <row r="368" spans="1:6" ht="15.75" customHeight="1">
      <c r="A368" s="24" t="s">
        <v>30</v>
      </c>
      <c r="B368" s="23">
        <v>433.24</v>
      </c>
      <c r="C368" s="23"/>
      <c r="D368" s="23">
        <v>161.8</v>
      </c>
      <c r="E368" s="8" t="e">
        <f t="shared" si="20"/>
        <v>#DIV/0!</v>
      </c>
      <c r="F368" s="8">
        <f t="shared" si="21"/>
        <v>0.37346505401163327</v>
      </c>
    </row>
    <row r="369" spans="1:6" ht="15.75" customHeight="1">
      <c r="A369" s="24" t="s">
        <v>51</v>
      </c>
      <c r="B369" s="23"/>
      <c r="C369" s="23">
        <f>276.8-73.4</f>
        <v>203.4</v>
      </c>
      <c r="D369" s="23">
        <v>158</v>
      </c>
      <c r="E369" s="8">
        <f t="shared" si="20"/>
        <v>0.7767944936086528</v>
      </c>
      <c r="F369" s="8" t="e">
        <f t="shared" si="21"/>
        <v>#DIV/0!</v>
      </c>
    </row>
    <row r="370" spans="1:6" ht="15.75" customHeight="1">
      <c r="A370" s="24" t="s">
        <v>59</v>
      </c>
      <c r="B370" s="23"/>
      <c r="C370" s="23">
        <v>100</v>
      </c>
      <c r="D370" s="23"/>
      <c r="E370" s="8">
        <f t="shared" si="20"/>
        <v>0</v>
      </c>
      <c r="F370" s="8" t="e">
        <f t="shared" si="21"/>
        <v>#DIV/0!</v>
      </c>
    </row>
    <row r="371" spans="1:6" ht="15.75" customHeight="1">
      <c r="A371" s="24" t="s">
        <v>63</v>
      </c>
      <c r="B371" s="23">
        <v>69</v>
      </c>
      <c r="C371" s="23">
        <v>36.6</v>
      </c>
      <c r="D371" s="23">
        <v>36.1</v>
      </c>
      <c r="E371" s="8">
        <f t="shared" si="20"/>
        <v>0.9863387978142076</v>
      </c>
      <c r="F371" s="8">
        <f t="shared" si="21"/>
        <v>0.5231884057971015</v>
      </c>
    </row>
    <row r="372" spans="1:6" ht="15.75" customHeight="1">
      <c r="A372" s="24" t="s">
        <v>125</v>
      </c>
      <c r="B372" s="48" t="s">
        <v>95</v>
      </c>
      <c r="C372" s="36">
        <v>36.6</v>
      </c>
      <c r="D372" s="23"/>
      <c r="E372" s="8">
        <f t="shared" si="20"/>
        <v>0</v>
      </c>
      <c r="F372" s="8" t="e">
        <f t="shared" si="21"/>
        <v>#VALUE!</v>
      </c>
    </row>
    <row r="373" spans="1:6" ht="15.75" customHeight="1">
      <c r="A373" s="24" t="s">
        <v>12</v>
      </c>
      <c r="B373" s="23">
        <v>144.5</v>
      </c>
      <c r="C373" s="23">
        <f>314.72-36.6</f>
        <v>278.12</v>
      </c>
      <c r="D373" s="23">
        <v>603.28</v>
      </c>
      <c r="E373" s="8">
        <f t="shared" si="20"/>
        <v>2.1691356249101106</v>
      </c>
      <c r="F373" s="8">
        <f t="shared" si="21"/>
        <v>4.174948096885813</v>
      </c>
    </row>
    <row r="374" spans="1:6" ht="15.75" customHeight="1">
      <c r="A374" s="24" t="s">
        <v>71</v>
      </c>
      <c r="B374" s="23">
        <v>25350</v>
      </c>
      <c r="C374" s="23">
        <v>15000</v>
      </c>
      <c r="D374" s="23">
        <v>43200</v>
      </c>
      <c r="E374" s="8">
        <f t="shared" si="20"/>
        <v>2.88</v>
      </c>
      <c r="F374" s="8">
        <f t="shared" si="21"/>
        <v>1.7041420118343196</v>
      </c>
    </row>
    <row r="375" spans="1:6" ht="15.75" customHeight="1">
      <c r="A375" s="24" t="s">
        <v>119</v>
      </c>
      <c r="B375" s="48" t="s">
        <v>95</v>
      </c>
      <c r="C375" s="36">
        <v>5900</v>
      </c>
      <c r="D375" s="23">
        <v>7152.5</v>
      </c>
      <c r="E375" s="8">
        <f t="shared" si="20"/>
        <v>1.2122881355932202</v>
      </c>
      <c r="F375" s="8" t="e">
        <f t="shared" si="21"/>
        <v>#VALUE!</v>
      </c>
    </row>
    <row r="376" spans="1:6" s="7" customFormat="1" ht="15.75" customHeight="1">
      <c r="A376" s="49" t="s">
        <v>45</v>
      </c>
      <c r="B376" s="38">
        <f>SUM(B377:B383)</f>
        <v>9480.67</v>
      </c>
      <c r="C376" s="38">
        <f>SUM(C377:C383)</f>
        <v>550.25</v>
      </c>
      <c r="D376" s="38">
        <f>SUM(D377:D383)</f>
        <v>741.5799999999999</v>
      </c>
      <c r="E376" s="39">
        <f t="shared" si="20"/>
        <v>1.34771467514766</v>
      </c>
      <c r="F376" s="39">
        <f t="shared" si="21"/>
        <v>0.07822021017501926</v>
      </c>
    </row>
    <row r="377" spans="1:6" ht="15.75" customHeight="1">
      <c r="A377" s="24" t="s">
        <v>6</v>
      </c>
      <c r="B377" s="36">
        <v>454.32</v>
      </c>
      <c r="C377" s="36">
        <v>470.26</v>
      </c>
      <c r="D377" s="36">
        <v>473.55</v>
      </c>
      <c r="E377" s="8">
        <f t="shared" si="20"/>
        <v>1.0069961298005359</v>
      </c>
      <c r="F377" s="8">
        <f t="shared" si="21"/>
        <v>1.0423269941891178</v>
      </c>
    </row>
    <row r="378" spans="1:6" ht="15.75" customHeight="1">
      <c r="A378" s="24" t="s">
        <v>7</v>
      </c>
      <c r="B378" s="36">
        <v>25.81</v>
      </c>
      <c r="C378" s="36">
        <v>27.59</v>
      </c>
      <c r="D378" s="36">
        <v>27.95</v>
      </c>
      <c r="E378" s="8">
        <f t="shared" si="20"/>
        <v>1.0130482058716925</v>
      </c>
      <c r="F378" s="8">
        <f t="shared" si="21"/>
        <v>1.0829135993800854</v>
      </c>
    </row>
    <row r="379" spans="1:6" ht="15.75" customHeight="1">
      <c r="A379" s="24" t="s">
        <v>8</v>
      </c>
      <c r="B379" s="36">
        <v>25.27</v>
      </c>
      <c r="C379" s="36">
        <v>26.2</v>
      </c>
      <c r="D379" s="36">
        <v>26.39</v>
      </c>
      <c r="E379" s="8">
        <f t="shared" si="20"/>
        <v>1.0072519083969467</v>
      </c>
      <c r="F379" s="8">
        <f t="shared" si="21"/>
        <v>1.0443213296398892</v>
      </c>
    </row>
    <row r="380" spans="1:6" ht="15.75" customHeight="1">
      <c r="A380" s="24" t="s">
        <v>9</v>
      </c>
      <c r="B380" s="36">
        <v>25.27</v>
      </c>
      <c r="C380" s="36">
        <v>26.2</v>
      </c>
      <c r="D380" s="36">
        <v>26.39</v>
      </c>
      <c r="E380" s="8">
        <f>D380/C380</f>
        <v>1.0072519083969467</v>
      </c>
      <c r="F380" s="8">
        <f>D380/B380</f>
        <v>1.0443213296398892</v>
      </c>
    </row>
    <row r="381" spans="1:6" ht="15.75" customHeight="1">
      <c r="A381" s="24" t="s">
        <v>12</v>
      </c>
      <c r="B381" s="36"/>
      <c r="C381" s="36"/>
      <c r="D381" s="36">
        <v>37.3</v>
      </c>
      <c r="E381" s="8" t="e">
        <f>D381/C381</f>
        <v>#DIV/0!</v>
      </c>
      <c r="F381" s="8" t="e">
        <f>D381/B381</f>
        <v>#DIV/0!</v>
      </c>
    </row>
    <row r="382" spans="1:6" ht="15.75" customHeight="1">
      <c r="A382" s="24" t="s">
        <v>71</v>
      </c>
      <c r="B382" s="36">
        <v>8950</v>
      </c>
      <c r="C382" s="23"/>
      <c r="D382" s="23"/>
      <c r="E382" s="8" t="e">
        <f>D382/C382</f>
        <v>#DIV/0!</v>
      </c>
      <c r="F382" s="8">
        <f>D382/B382</f>
        <v>0</v>
      </c>
    </row>
    <row r="383" spans="1:6" ht="15.75" customHeight="1">
      <c r="A383" s="24" t="s">
        <v>109</v>
      </c>
      <c r="B383" s="36"/>
      <c r="C383" s="36"/>
      <c r="D383" s="36">
        <v>150</v>
      </c>
      <c r="E383" s="8" t="e">
        <f>D383/C383</f>
        <v>#DIV/0!</v>
      </c>
      <c r="F383" s="8" t="e">
        <f>D383/B383</f>
        <v>#DIV/0!</v>
      </c>
    </row>
    <row r="384" spans="1:6" s="7" customFormat="1" ht="15.75" customHeight="1">
      <c r="A384" s="49" t="s">
        <v>104</v>
      </c>
      <c r="B384" s="38">
        <f>SUM(B385:B413)</f>
        <v>37875.32000000001</v>
      </c>
      <c r="C384" s="38">
        <f>SUM(C385:C413)</f>
        <v>40778.04</v>
      </c>
      <c r="D384" s="38">
        <f>SUM(D385:D413)</f>
        <v>102857.95</v>
      </c>
      <c r="E384" s="39">
        <f aca="true" t="shared" si="22" ref="E384:E441">D384/C384</f>
        <v>2.5223858233500187</v>
      </c>
      <c r="F384" s="39">
        <f aca="true" t="shared" si="23" ref="F384:F441">D384/B384</f>
        <v>2.71569850762977</v>
      </c>
    </row>
    <row r="385" spans="1:6" ht="15.75" customHeight="1">
      <c r="A385" s="24" t="s">
        <v>75</v>
      </c>
      <c r="B385" s="36">
        <v>4129.6</v>
      </c>
      <c r="C385" s="36">
        <v>4380.51</v>
      </c>
      <c r="D385" s="36">
        <v>4559.49</v>
      </c>
      <c r="E385" s="8">
        <f t="shared" si="22"/>
        <v>1.040858256230439</v>
      </c>
      <c r="F385" s="8">
        <f t="shared" si="23"/>
        <v>1.1040996706702826</v>
      </c>
    </row>
    <row r="386" spans="1:6" ht="15.75" customHeight="1">
      <c r="A386" s="24" t="s">
        <v>79</v>
      </c>
      <c r="B386" s="36">
        <v>12.75</v>
      </c>
      <c r="C386" s="36">
        <v>9.84</v>
      </c>
      <c r="D386" s="36">
        <v>13.84</v>
      </c>
      <c r="E386" s="8">
        <f t="shared" si="22"/>
        <v>1.4065040650406504</v>
      </c>
      <c r="F386" s="8">
        <f t="shared" si="23"/>
        <v>1.0854901960784313</v>
      </c>
    </row>
    <row r="387" spans="1:6" ht="15.75" customHeight="1">
      <c r="A387" s="24" t="s">
        <v>76</v>
      </c>
      <c r="B387" s="36">
        <v>227.53</v>
      </c>
      <c r="C387" s="36">
        <v>250.77</v>
      </c>
      <c r="D387" s="36">
        <v>248.46</v>
      </c>
      <c r="E387" s="8">
        <f t="shared" si="22"/>
        <v>0.9907883718148104</v>
      </c>
      <c r="F387" s="8">
        <f t="shared" si="23"/>
        <v>1.091987869731464</v>
      </c>
    </row>
    <row r="388" spans="1:6" ht="15.75" customHeight="1">
      <c r="A388" s="24" t="s">
        <v>77</v>
      </c>
      <c r="B388" s="36">
        <v>229.99</v>
      </c>
      <c r="C388" s="36">
        <v>244.25</v>
      </c>
      <c r="D388" s="36">
        <v>253.79</v>
      </c>
      <c r="E388" s="8">
        <f t="shared" si="22"/>
        <v>1.0390583418628454</v>
      </c>
      <c r="F388" s="8">
        <f t="shared" si="23"/>
        <v>1.1034827601200052</v>
      </c>
    </row>
    <row r="389" spans="1:6" ht="15.75" customHeight="1">
      <c r="A389" s="24" t="s">
        <v>78</v>
      </c>
      <c r="B389" s="36">
        <v>229.99</v>
      </c>
      <c r="C389" s="36">
        <v>244.25</v>
      </c>
      <c r="D389" s="36">
        <v>253.79</v>
      </c>
      <c r="E389" s="8">
        <f t="shared" si="22"/>
        <v>1.0390583418628454</v>
      </c>
      <c r="F389" s="8">
        <f t="shared" si="23"/>
        <v>1.1034827601200052</v>
      </c>
    </row>
    <row r="390" spans="1:6" ht="15.75" customHeight="1">
      <c r="A390" s="24" t="s">
        <v>53</v>
      </c>
      <c r="B390" s="36">
        <v>17823.14</v>
      </c>
      <c r="C390" s="36">
        <v>29354.57</v>
      </c>
      <c r="D390" s="36">
        <v>43976</v>
      </c>
      <c r="E390" s="8">
        <f t="shared" si="22"/>
        <v>1.4980972298350819</v>
      </c>
      <c r="F390" s="8">
        <f t="shared" si="23"/>
        <v>2.4673542372443915</v>
      </c>
    </row>
    <row r="391" spans="1:6" ht="15.75" customHeight="1">
      <c r="A391" s="24" t="s">
        <v>54</v>
      </c>
      <c r="B391" s="36">
        <v>495</v>
      </c>
      <c r="C391" s="23">
        <f>530+125.4</f>
        <v>655.4</v>
      </c>
      <c r="D391" s="23"/>
      <c r="E391" s="8">
        <f aca="true" t="shared" si="24" ref="E391:E398">D391/C391</f>
        <v>0</v>
      </c>
      <c r="F391" s="8">
        <f aca="true" t="shared" si="25" ref="F391:F398">D391/B391</f>
        <v>0</v>
      </c>
    </row>
    <row r="392" spans="1:6" ht="15.75" customHeight="1">
      <c r="A392" s="24" t="s">
        <v>15</v>
      </c>
      <c r="B392" s="36">
        <v>1200.95</v>
      </c>
      <c r="C392" s="36">
        <v>277.81</v>
      </c>
      <c r="D392" s="36">
        <v>644.14</v>
      </c>
      <c r="E392" s="8">
        <f t="shared" si="24"/>
        <v>2.318635038335553</v>
      </c>
      <c r="F392" s="8">
        <f t="shared" si="25"/>
        <v>0.5363587160164869</v>
      </c>
    </row>
    <row r="393" spans="1:6" ht="15.75" customHeight="1">
      <c r="A393" s="24" t="s">
        <v>16</v>
      </c>
      <c r="B393" s="36">
        <v>10.02</v>
      </c>
      <c r="C393" s="28"/>
      <c r="D393" s="36">
        <v>390.18</v>
      </c>
      <c r="E393" s="8" t="e">
        <f t="shared" si="24"/>
        <v>#DIV/0!</v>
      </c>
      <c r="F393" s="8">
        <f t="shared" si="25"/>
        <v>38.94011976047904</v>
      </c>
    </row>
    <row r="394" spans="1:6" ht="15.75" customHeight="1">
      <c r="A394" s="24" t="s">
        <v>17</v>
      </c>
      <c r="B394" s="36">
        <v>1609.05</v>
      </c>
      <c r="C394" s="36">
        <v>762.74</v>
      </c>
      <c r="D394" s="36">
        <v>1077.5</v>
      </c>
      <c r="E394" s="8">
        <f t="shared" si="24"/>
        <v>1.4126701103914834</v>
      </c>
      <c r="F394" s="8">
        <f t="shared" si="25"/>
        <v>0.6696497933563282</v>
      </c>
    </row>
    <row r="395" spans="1:6" ht="15.75" customHeight="1">
      <c r="A395" s="24" t="s">
        <v>19</v>
      </c>
      <c r="B395" s="36">
        <v>50.58</v>
      </c>
      <c r="C395" s="23"/>
      <c r="D395" s="23"/>
      <c r="E395" s="8" t="e">
        <f t="shared" si="24"/>
        <v>#DIV/0!</v>
      </c>
      <c r="F395" s="8">
        <f t="shared" si="25"/>
        <v>0</v>
      </c>
    </row>
    <row r="396" spans="1:6" ht="15.75" customHeight="1">
      <c r="A396" s="24" t="s">
        <v>69</v>
      </c>
      <c r="B396" s="23">
        <v>40</v>
      </c>
      <c r="C396" s="23"/>
      <c r="D396" s="23"/>
      <c r="E396" s="8" t="e">
        <f t="shared" si="24"/>
        <v>#DIV/0!</v>
      </c>
      <c r="F396" s="8">
        <f t="shared" si="25"/>
        <v>0</v>
      </c>
    </row>
    <row r="397" spans="1:6" ht="15.75" customHeight="1">
      <c r="A397" s="24" t="s">
        <v>48</v>
      </c>
      <c r="B397" s="23">
        <v>893.43</v>
      </c>
      <c r="C397" s="36">
        <v>346.5</v>
      </c>
      <c r="D397" s="36">
        <v>5372</v>
      </c>
      <c r="E397" s="8">
        <f t="shared" si="24"/>
        <v>15.503607503607503</v>
      </c>
      <c r="F397" s="8">
        <f t="shared" si="25"/>
        <v>6.01278219894116</v>
      </c>
    </row>
    <row r="398" spans="1:6" ht="15.75" customHeight="1">
      <c r="A398" s="24" t="s">
        <v>49</v>
      </c>
      <c r="B398" s="23"/>
      <c r="C398" s="23"/>
      <c r="D398" s="36">
        <v>514</v>
      </c>
      <c r="E398" s="8" t="e">
        <f t="shared" si="24"/>
        <v>#DIV/0!</v>
      </c>
      <c r="F398" s="8" t="e">
        <f t="shared" si="25"/>
        <v>#DIV/0!</v>
      </c>
    </row>
    <row r="399" spans="1:6" ht="15.75" customHeight="1">
      <c r="A399" s="24" t="s">
        <v>122</v>
      </c>
      <c r="B399" s="23">
        <v>1000</v>
      </c>
      <c r="C399" s="23"/>
      <c r="D399" s="23"/>
      <c r="E399" s="8" t="e">
        <f t="shared" si="22"/>
        <v>#DIV/0!</v>
      </c>
      <c r="F399" s="8">
        <f t="shared" si="23"/>
        <v>0</v>
      </c>
    </row>
    <row r="400" spans="1:6" ht="15.75" customHeight="1">
      <c r="A400" s="24" t="s">
        <v>56</v>
      </c>
      <c r="B400" s="23"/>
      <c r="C400" s="23">
        <v>115</v>
      </c>
      <c r="D400" s="23"/>
      <c r="E400" s="8">
        <f t="shared" si="22"/>
        <v>0</v>
      </c>
      <c r="F400" s="8" t="e">
        <f t="shared" si="23"/>
        <v>#DIV/0!</v>
      </c>
    </row>
    <row r="401" spans="1:6" ht="15.75" customHeight="1">
      <c r="A401" s="24" t="s">
        <v>126</v>
      </c>
      <c r="B401" s="48" t="s">
        <v>95</v>
      </c>
      <c r="C401" s="36">
        <v>100</v>
      </c>
      <c r="D401" s="23"/>
      <c r="E401" s="8">
        <f t="shared" si="22"/>
        <v>0</v>
      </c>
      <c r="F401" s="8" t="e">
        <f t="shared" si="23"/>
        <v>#VALUE!</v>
      </c>
    </row>
    <row r="402" spans="1:6" ht="15.75" customHeight="1">
      <c r="A402" s="24" t="s">
        <v>23</v>
      </c>
      <c r="B402" s="23">
        <v>385</v>
      </c>
      <c r="C402" s="23">
        <v>1046</v>
      </c>
      <c r="D402" s="23">
        <v>683.46</v>
      </c>
      <c r="E402" s="8">
        <f t="shared" si="22"/>
        <v>0.6534034416826004</v>
      </c>
      <c r="F402" s="8">
        <f t="shared" si="23"/>
        <v>1.7752207792207793</v>
      </c>
    </row>
    <row r="403" spans="1:6" ht="15.75" customHeight="1">
      <c r="A403" s="24" t="s">
        <v>120</v>
      </c>
      <c r="B403" s="48" t="s">
        <v>95</v>
      </c>
      <c r="C403" s="36">
        <v>21</v>
      </c>
      <c r="D403" s="23"/>
      <c r="E403" s="8">
        <f t="shared" si="22"/>
        <v>0</v>
      </c>
      <c r="F403" s="8" t="e">
        <f t="shared" si="23"/>
        <v>#VALUE!</v>
      </c>
    </row>
    <row r="404" spans="1:6" ht="15.75" customHeight="1">
      <c r="A404" s="24" t="s">
        <v>57</v>
      </c>
      <c r="B404" s="23">
        <v>1660</v>
      </c>
      <c r="C404" s="23"/>
      <c r="D404" s="23"/>
      <c r="E404" s="8" t="e">
        <f t="shared" si="22"/>
        <v>#DIV/0!</v>
      </c>
      <c r="F404" s="8">
        <f t="shared" si="23"/>
        <v>0</v>
      </c>
    </row>
    <row r="405" spans="1:6" ht="15.75" customHeight="1">
      <c r="A405" s="24" t="s">
        <v>50</v>
      </c>
      <c r="B405" s="23">
        <v>236.29</v>
      </c>
      <c r="C405" s="23"/>
      <c r="D405" s="23">
        <v>305.13</v>
      </c>
      <c r="E405" s="8" t="e">
        <f t="shared" si="22"/>
        <v>#DIV/0!</v>
      </c>
      <c r="F405" s="8">
        <f t="shared" si="23"/>
        <v>1.2913369165009099</v>
      </c>
    </row>
    <row r="406" spans="1:6" ht="15.75" customHeight="1">
      <c r="A406" s="24" t="s">
        <v>51</v>
      </c>
      <c r="B406" s="23">
        <v>917</v>
      </c>
      <c r="C406" s="23"/>
      <c r="D406" s="23"/>
      <c r="E406" s="8" t="e">
        <f t="shared" si="22"/>
        <v>#DIV/0!</v>
      </c>
      <c r="F406" s="8">
        <f t="shared" si="23"/>
        <v>0</v>
      </c>
    </row>
    <row r="407" spans="1:6" ht="15.75" customHeight="1">
      <c r="A407" s="24" t="s">
        <v>110</v>
      </c>
      <c r="B407" s="23"/>
      <c r="C407" s="23"/>
      <c r="D407" s="23">
        <v>35</v>
      </c>
      <c r="E407" s="8" t="e">
        <f t="shared" si="22"/>
        <v>#DIV/0!</v>
      </c>
      <c r="F407" s="8" t="e">
        <f t="shared" si="23"/>
        <v>#DIV/0!</v>
      </c>
    </row>
    <row r="408" spans="1:6" ht="15.75" customHeight="1">
      <c r="A408" s="24" t="s">
        <v>90</v>
      </c>
      <c r="B408" s="23">
        <v>35</v>
      </c>
      <c r="C408" s="23"/>
      <c r="D408" s="23">
        <v>96</v>
      </c>
      <c r="E408" s="8" t="e">
        <f t="shared" si="22"/>
        <v>#DIV/0!</v>
      </c>
      <c r="F408" s="8">
        <f t="shared" si="23"/>
        <v>2.742857142857143</v>
      </c>
    </row>
    <row r="409" spans="1:6" ht="15.75" customHeight="1">
      <c r="A409" s="24" t="s">
        <v>12</v>
      </c>
      <c r="B409" s="23">
        <v>1190</v>
      </c>
      <c r="C409" s="23">
        <v>342.4</v>
      </c>
      <c r="D409" s="23"/>
      <c r="E409" s="8">
        <f t="shared" si="22"/>
        <v>0</v>
      </c>
      <c r="F409" s="8">
        <f t="shared" si="23"/>
        <v>0</v>
      </c>
    </row>
    <row r="410" spans="1:6" ht="15.75" customHeight="1">
      <c r="A410" s="24" t="s">
        <v>108</v>
      </c>
      <c r="B410" s="23"/>
      <c r="C410" s="23"/>
      <c r="D410" s="23">
        <v>30220.72</v>
      </c>
      <c r="E410" s="8" t="e">
        <f t="shared" si="22"/>
        <v>#DIV/0!</v>
      </c>
      <c r="F410" s="8" t="e">
        <f t="shared" si="23"/>
        <v>#DIV/0!</v>
      </c>
    </row>
    <row r="411" spans="1:6" ht="15.75" customHeight="1">
      <c r="A411" s="24" t="s">
        <v>52</v>
      </c>
      <c r="B411" s="23">
        <f>6000-500</f>
        <v>5500</v>
      </c>
      <c r="C411" s="23"/>
      <c r="D411" s="23">
        <v>3500</v>
      </c>
      <c r="E411" s="8" t="e">
        <f t="shared" si="22"/>
        <v>#DIV/0!</v>
      </c>
      <c r="F411" s="8">
        <f t="shared" si="23"/>
        <v>0.6363636363636364</v>
      </c>
    </row>
    <row r="412" spans="1:6" ht="15.75" customHeight="1">
      <c r="A412" s="24" t="s">
        <v>102</v>
      </c>
      <c r="B412" s="48" t="s">
        <v>95</v>
      </c>
      <c r="C412" s="36">
        <v>2627</v>
      </c>
      <c r="D412" s="23"/>
      <c r="E412" s="8">
        <f t="shared" si="22"/>
        <v>0</v>
      </c>
      <c r="F412" s="8" t="e">
        <f t="shared" si="23"/>
        <v>#VALUE!</v>
      </c>
    </row>
    <row r="413" spans="1:6" ht="15.75" customHeight="1">
      <c r="A413" s="51" t="s">
        <v>116</v>
      </c>
      <c r="B413" s="48" t="s">
        <v>95</v>
      </c>
      <c r="C413" s="36"/>
      <c r="D413" s="23">
        <f>14724.98-4010.53</f>
        <v>10714.449999999999</v>
      </c>
      <c r="E413" s="8" t="e">
        <f t="shared" si="22"/>
        <v>#DIV/0!</v>
      </c>
      <c r="F413" s="8" t="e">
        <f t="shared" si="23"/>
        <v>#VALUE!</v>
      </c>
    </row>
    <row r="414" spans="1:6" s="7" customFormat="1" ht="15.75" customHeight="1">
      <c r="A414" s="49" t="s">
        <v>46</v>
      </c>
      <c r="B414" s="38">
        <f>SUM(B415:B436)</f>
        <v>34057.939999999995</v>
      </c>
      <c r="C414" s="38">
        <f>SUM(C415:C436)</f>
        <v>50368.539999999986</v>
      </c>
      <c r="D414" s="38">
        <f>SUM(D415:D436)</f>
        <v>40792.84</v>
      </c>
      <c r="E414" s="39">
        <f t="shared" si="22"/>
        <v>0.8098872828158213</v>
      </c>
      <c r="F414" s="39">
        <f t="shared" si="23"/>
        <v>1.197748307736757</v>
      </c>
    </row>
    <row r="415" spans="1:6" ht="15.75" customHeight="1">
      <c r="A415" s="24" t="s">
        <v>75</v>
      </c>
      <c r="B415" s="36">
        <v>26587.45</v>
      </c>
      <c r="C415" s="36">
        <v>27704.24</v>
      </c>
      <c r="D415" s="36">
        <v>28954.77</v>
      </c>
      <c r="E415" s="8">
        <f t="shared" si="22"/>
        <v>1.045138578066029</v>
      </c>
      <c r="F415" s="8">
        <f t="shared" si="23"/>
        <v>1.0890390014837827</v>
      </c>
    </row>
    <row r="416" spans="1:6" ht="15.75" customHeight="1">
      <c r="A416" s="24" t="s">
        <v>79</v>
      </c>
      <c r="B416" s="36">
        <v>123.83</v>
      </c>
      <c r="C416" s="36">
        <v>124.87</v>
      </c>
      <c r="D416" s="36">
        <v>133.72</v>
      </c>
      <c r="E416" s="8">
        <f t="shared" si="22"/>
        <v>1.0708737086570033</v>
      </c>
      <c r="F416" s="8">
        <f t="shared" si="23"/>
        <v>1.0798675603650165</v>
      </c>
    </row>
    <row r="417" spans="1:6" ht="15.75" customHeight="1">
      <c r="A417" s="24" t="s">
        <v>76</v>
      </c>
      <c r="B417" s="36">
        <v>1308.75</v>
      </c>
      <c r="C417" s="36">
        <v>1402.52</v>
      </c>
      <c r="D417" s="36">
        <v>1489.66</v>
      </c>
      <c r="E417" s="8">
        <f t="shared" si="22"/>
        <v>1.0621310213045092</v>
      </c>
      <c r="F417" s="8">
        <f t="shared" si="23"/>
        <v>1.1382311365807067</v>
      </c>
    </row>
    <row r="418" spans="1:6" ht="15.75" customHeight="1">
      <c r="A418" s="24" t="s">
        <v>77</v>
      </c>
      <c r="B418" s="36">
        <v>1474.78</v>
      </c>
      <c r="C418" s="36">
        <v>1538.52</v>
      </c>
      <c r="D418" s="36">
        <v>1609.44</v>
      </c>
      <c r="E418" s="8">
        <f t="shared" si="22"/>
        <v>1.046096248342563</v>
      </c>
      <c r="F418" s="8">
        <f t="shared" si="23"/>
        <v>1.0913085341542468</v>
      </c>
    </row>
    <row r="419" spans="1:6" ht="15.75" customHeight="1">
      <c r="A419" s="24" t="s">
        <v>78</v>
      </c>
      <c r="B419" s="36">
        <v>1474.78</v>
      </c>
      <c r="C419" s="36">
        <v>1538.52</v>
      </c>
      <c r="D419" s="36">
        <v>1609.44</v>
      </c>
      <c r="E419" s="8">
        <f t="shared" si="22"/>
        <v>1.046096248342563</v>
      </c>
      <c r="F419" s="8">
        <f t="shared" si="23"/>
        <v>1.0913085341542468</v>
      </c>
    </row>
    <row r="420" spans="1:6" ht="15.75" customHeight="1">
      <c r="A420" s="24" t="s">
        <v>15</v>
      </c>
      <c r="B420" s="36">
        <v>398.41</v>
      </c>
      <c r="C420" s="36">
        <v>247.51</v>
      </c>
      <c r="D420" s="36">
        <v>153.13</v>
      </c>
      <c r="E420" s="8">
        <f t="shared" si="22"/>
        <v>0.6186820734515777</v>
      </c>
      <c r="F420" s="8">
        <f t="shared" si="23"/>
        <v>0.3843528023894982</v>
      </c>
    </row>
    <row r="421" spans="1:6" ht="15.75" customHeight="1">
      <c r="A421" s="24" t="s">
        <v>16</v>
      </c>
      <c r="B421" s="36">
        <v>645.32</v>
      </c>
      <c r="C421" s="36">
        <v>276.49</v>
      </c>
      <c r="D421" s="23"/>
      <c r="E421" s="8">
        <f t="shared" si="22"/>
        <v>0</v>
      </c>
      <c r="F421" s="8">
        <f t="shared" si="23"/>
        <v>0</v>
      </c>
    </row>
    <row r="422" spans="1:6" ht="15.75" customHeight="1">
      <c r="A422" s="24" t="s">
        <v>17</v>
      </c>
      <c r="B422" s="36">
        <v>326.89</v>
      </c>
      <c r="C422" s="36">
        <v>217.93</v>
      </c>
      <c r="D422" s="23"/>
      <c r="E422" s="8">
        <f t="shared" si="22"/>
        <v>0</v>
      </c>
      <c r="F422" s="8">
        <f t="shared" si="23"/>
        <v>0</v>
      </c>
    </row>
    <row r="423" spans="1:6" ht="15.75" customHeight="1">
      <c r="A423" s="24" t="s">
        <v>19</v>
      </c>
      <c r="B423" s="36">
        <v>94.06</v>
      </c>
      <c r="C423" s="23">
        <v>87.27</v>
      </c>
      <c r="D423" s="23"/>
      <c r="E423" s="8">
        <f t="shared" si="22"/>
        <v>0</v>
      </c>
      <c r="F423" s="8">
        <f t="shared" si="23"/>
        <v>0</v>
      </c>
    </row>
    <row r="424" spans="1:6" ht="15.75" customHeight="1">
      <c r="A424" s="24" t="s">
        <v>48</v>
      </c>
      <c r="B424" s="23"/>
      <c r="C424" s="23">
        <f>907-10</f>
        <v>897</v>
      </c>
      <c r="D424" s="36">
        <v>494</v>
      </c>
      <c r="E424" s="8">
        <f t="shared" si="22"/>
        <v>0.5507246376811594</v>
      </c>
      <c r="F424" s="8" t="e">
        <f t="shared" si="23"/>
        <v>#DIV/0!</v>
      </c>
    </row>
    <row r="425" spans="1:6" ht="15.75" customHeight="1">
      <c r="A425" s="24" t="s">
        <v>49</v>
      </c>
      <c r="B425" s="36">
        <v>20</v>
      </c>
      <c r="C425" s="23"/>
      <c r="D425" s="36">
        <v>10</v>
      </c>
      <c r="E425" s="8" t="e">
        <f t="shared" si="22"/>
        <v>#DIV/0!</v>
      </c>
      <c r="F425" s="8">
        <f t="shared" si="23"/>
        <v>0.5</v>
      </c>
    </row>
    <row r="426" spans="1:6" ht="15.75" customHeight="1">
      <c r="A426" s="24" t="s">
        <v>56</v>
      </c>
      <c r="B426" s="36">
        <v>138.4</v>
      </c>
      <c r="C426" s="23">
        <f>198-98.8</f>
        <v>99.2</v>
      </c>
      <c r="D426" s="23"/>
      <c r="E426" s="8">
        <f t="shared" si="22"/>
        <v>0</v>
      </c>
      <c r="F426" s="8">
        <f t="shared" si="23"/>
        <v>0</v>
      </c>
    </row>
    <row r="427" spans="1:6" ht="15.75" customHeight="1">
      <c r="A427" s="24" t="s">
        <v>23</v>
      </c>
      <c r="B427" s="23">
        <v>18</v>
      </c>
      <c r="C427" s="23">
        <v>2.01</v>
      </c>
      <c r="D427" s="23">
        <v>83</v>
      </c>
      <c r="E427" s="8">
        <f t="shared" si="22"/>
        <v>41.29353233830846</v>
      </c>
      <c r="F427" s="8">
        <f t="shared" si="23"/>
        <v>4.611111111111111</v>
      </c>
    </row>
    <row r="428" spans="1:6" ht="15.75" customHeight="1">
      <c r="A428" s="24" t="s">
        <v>70</v>
      </c>
      <c r="B428" s="23">
        <v>243</v>
      </c>
      <c r="C428" s="23">
        <v>3102.47</v>
      </c>
      <c r="D428" s="23">
        <v>5816.9</v>
      </c>
      <c r="E428" s="8">
        <f t="shared" si="22"/>
        <v>1.8749254626152712</v>
      </c>
      <c r="F428" s="8">
        <f t="shared" si="23"/>
        <v>23.937860082304525</v>
      </c>
    </row>
    <row r="429" spans="1:6" ht="15.75" customHeight="1">
      <c r="A429" s="24" t="s">
        <v>47</v>
      </c>
      <c r="B429" s="48" t="s">
        <v>95</v>
      </c>
      <c r="C429" s="36">
        <v>892.63</v>
      </c>
      <c r="D429" s="23"/>
      <c r="E429" s="8">
        <f t="shared" si="22"/>
        <v>0</v>
      </c>
      <c r="F429" s="8" t="e">
        <f t="shared" si="23"/>
        <v>#VALUE!</v>
      </c>
    </row>
    <row r="430" spans="1:6" ht="15.75" customHeight="1">
      <c r="A430" s="24" t="s">
        <v>80</v>
      </c>
      <c r="B430" s="23"/>
      <c r="C430" s="23">
        <v>997.5</v>
      </c>
      <c r="D430" s="23"/>
      <c r="E430" s="8">
        <f t="shared" si="22"/>
        <v>0</v>
      </c>
      <c r="F430" s="8" t="e">
        <f t="shared" si="23"/>
        <v>#DIV/0!</v>
      </c>
    </row>
    <row r="431" spans="1:6" ht="15.75" customHeight="1">
      <c r="A431" s="24" t="s">
        <v>57</v>
      </c>
      <c r="B431" s="48" t="s">
        <v>95</v>
      </c>
      <c r="C431" s="36">
        <v>10873.17</v>
      </c>
      <c r="D431" s="23"/>
      <c r="E431" s="8">
        <f t="shared" si="22"/>
        <v>0</v>
      </c>
      <c r="F431" s="8" t="e">
        <f t="shared" si="23"/>
        <v>#VALUE!</v>
      </c>
    </row>
    <row r="432" spans="1:6" ht="15.75" customHeight="1">
      <c r="A432" s="24" t="s">
        <v>50</v>
      </c>
      <c r="B432" s="23">
        <v>86.77</v>
      </c>
      <c r="C432" s="23">
        <v>73.7</v>
      </c>
      <c r="D432" s="23">
        <v>33.78</v>
      </c>
      <c r="E432" s="8">
        <f t="shared" si="22"/>
        <v>0.45834464043419265</v>
      </c>
      <c r="F432" s="8">
        <f t="shared" si="23"/>
        <v>0.38930505935231074</v>
      </c>
    </row>
    <row r="433" spans="1:6" ht="15.75" customHeight="1">
      <c r="A433" s="24" t="s">
        <v>58</v>
      </c>
      <c r="B433" s="23">
        <v>21</v>
      </c>
      <c r="C433" s="23"/>
      <c r="D433" s="23"/>
      <c r="E433" s="8" t="e">
        <f t="shared" si="22"/>
        <v>#DIV/0!</v>
      </c>
      <c r="F433" s="8">
        <f t="shared" si="23"/>
        <v>0</v>
      </c>
    </row>
    <row r="434" spans="1:6" ht="15.75" customHeight="1">
      <c r="A434" s="24" t="s">
        <v>51</v>
      </c>
      <c r="B434" s="23">
        <v>1093</v>
      </c>
      <c r="C434" s="23">
        <f>329.99-172</f>
        <v>157.99</v>
      </c>
      <c r="D434" s="23">
        <v>207</v>
      </c>
      <c r="E434" s="8">
        <f t="shared" si="22"/>
        <v>1.3102095069308184</v>
      </c>
      <c r="F434" s="8">
        <f t="shared" si="23"/>
        <v>0.18938700823421775</v>
      </c>
    </row>
    <row r="435" spans="1:6" ht="15.75" customHeight="1">
      <c r="A435" s="24" t="s">
        <v>92</v>
      </c>
      <c r="B435" s="23"/>
      <c r="C435" s="23"/>
      <c r="D435" s="23">
        <v>198</v>
      </c>
      <c r="E435" s="8" t="e">
        <f t="shared" si="22"/>
        <v>#DIV/0!</v>
      </c>
      <c r="F435" s="8" t="e">
        <f t="shared" si="23"/>
        <v>#DIV/0!</v>
      </c>
    </row>
    <row r="436" spans="1:6" ht="15.75" customHeight="1">
      <c r="A436" s="24" t="s">
        <v>59</v>
      </c>
      <c r="B436" s="23">
        <v>3.5</v>
      </c>
      <c r="C436" s="23">
        <f>145-10</f>
        <v>135</v>
      </c>
      <c r="D436" s="23"/>
      <c r="E436" s="8">
        <f t="shared" si="22"/>
        <v>0</v>
      </c>
      <c r="F436" s="8">
        <f t="shared" si="23"/>
        <v>0</v>
      </c>
    </row>
    <row r="437" spans="1:6" s="7" customFormat="1" ht="15.75" customHeight="1">
      <c r="A437" s="49" t="s">
        <v>82</v>
      </c>
      <c r="B437" s="38">
        <f>SUM(B438:B463)</f>
        <v>552241.8199999998</v>
      </c>
      <c r="C437" s="38">
        <f>SUM(C438:C463)</f>
        <v>565182.2300000003</v>
      </c>
      <c r="D437" s="38">
        <f>SUM(D438:D463)</f>
        <v>575759.45</v>
      </c>
      <c r="E437" s="39">
        <f t="shared" si="22"/>
        <v>1.018714707290071</v>
      </c>
      <c r="F437" s="39">
        <f t="shared" si="23"/>
        <v>1.0425857462225518</v>
      </c>
    </row>
    <row r="438" spans="1:6" ht="15.75" customHeight="1">
      <c r="A438" s="24" t="s">
        <v>75</v>
      </c>
      <c r="B438" s="36">
        <v>449118.05</v>
      </c>
      <c r="C438" s="36">
        <v>461919.12</v>
      </c>
      <c r="D438" s="36">
        <v>465254.11</v>
      </c>
      <c r="E438" s="8">
        <f t="shared" si="22"/>
        <v>1.007219857017393</v>
      </c>
      <c r="F438" s="8">
        <f t="shared" si="23"/>
        <v>1.0359283266392878</v>
      </c>
    </row>
    <row r="439" spans="1:6" ht="15.75" customHeight="1">
      <c r="A439" s="24" t="s">
        <v>79</v>
      </c>
      <c r="B439" s="36">
        <v>1965.51</v>
      </c>
      <c r="C439" s="36">
        <v>2020.44</v>
      </c>
      <c r="D439" s="36">
        <v>2056.79</v>
      </c>
      <c r="E439" s="8">
        <f t="shared" si="22"/>
        <v>1.01799113064481</v>
      </c>
      <c r="F439" s="8">
        <f t="shared" si="23"/>
        <v>1.0464408728523387</v>
      </c>
    </row>
    <row r="440" spans="1:6" ht="15.75" customHeight="1">
      <c r="A440" s="24" t="s">
        <v>76</v>
      </c>
      <c r="B440" s="36">
        <v>24047.42</v>
      </c>
      <c r="C440" s="36">
        <v>25565.77</v>
      </c>
      <c r="D440" s="36">
        <v>25492</v>
      </c>
      <c r="E440" s="8">
        <f t="shared" si="22"/>
        <v>0.9971145011474326</v>
      </c>
      <c r="F440" s="8">
        <f t="shared" si="23"/>
        <v>1.0600721407951457</v>
      </c>
    </row>
    <row r="441" spans="1:6" ht="15.75" customHeight="1">
      <c r="A441" s="24" t="s">
        <v>77</v>
      </c>
      <c r="B441" s="36">
        <v>24942.43</v>
      </c>
      <c r="C441" s="36">
        <v>25647.84</v>
      </c>
      <c r="D441" s="36">
        <v>25876.48</v>
      </c>
      <c r="E441" s="8">
        <f t="shared" si="22"/>
        <v>1.0089145908583335</v>
      </c>
      <c r="F441" s="8">
        <f t="shared" si="23"/>
        <v>1.0374482357973942</v>
      </c>
    </row>
    <row r="442" spans="1:6" ht="15.75" customHeight="1">
      <c r="A442" s="24" t="s">
        <v>78</v>
      </c>
      <c r="B442" s="36">
        <v>24942.43</v>
      </c>
      <c r="C442" s="36">
        <v>25647.84</v>
      </c>
      <c r="D442" s="36">
        <v>25876.48</v>
      </c>
      <c r="E442" s="8">
        <f aca="true" t="shared" si="26" ref="E442:E491">D442/C442</f>
        <v>1.0089145908583335</v>
      </c>
      <c r="F442" s="8">
        <f aca="true" t="shared" si="27" ref="F442:F491">D442/B442</f>
        <v>1.0374482357973942</v>
      </c>
    </row>
    <row r="443" spans="1:6" ht="15.75" customHeight="1">
      <c r="A443" s="24" t="s">
        <v>15</v>
      </c>
      <c r="B443" s="36">
        <v>5793.86</v>
      </c>
      <c r="C443" s="36">
        <v>1615.14</v>
      </c>
      <c r="D443" s="36">
        <v>3079.97</v>
      </c>
      <c r="E443" s="8">
        <f t="shared" si="26"/>
        <v>1.9069368599626035</v>
      </c>
      <c r="F443" s="8">
        <f t="shared" si="27"/>
        <v>0.5315920647029787</v>
      </c>
    </row>
    <row r="444" spans="1:6" ht="15.75" customHeight="1">
      <c r="A444" s="24" t="s">
        <v>16</v>
      </c>
      <c r="B444" s="36">
        <v>1351.85</v>
      </c>
      <c r="C444" s="36">
        <v>1515.18</v>
      </c>
      <c r="D444" s="36">
        <v>1388.5</v>
      </c>
      <c r="E444" s="8">
        <f t="shared" si="26"/>
        <v>0.9163927718158899</v>
      </c>
      <c r="F444" s="8">
        <f t="shared" si="27"/>
        <v>1.0271109960424605</v>
      </c>
    </row>
    <row r="445" spans="1:6" ht="15.75" customHeight="1">
      <c r="A445" s="24" t="s">
        <v>17</v>
      </c>
      <c r="B445" s="36">
        <v>423.74</v>
      </c>
      <c r="C445" s="36">
        <v>441.17</v>
      </c>
      <c r="D445" s="36">
        <v>420.92</v>
      </c>
      <c r="E445" s="8">
        <f t="shared" si="26"/>
        <v>0.9540993267901262</v>
      </c>
      <c r="F445" s="8">
        <f t="shared" si="27"/>
        <v>0.9933449756926417</v>
      </c>
    </row>
    <row r="446" spans="1:6" ht="15.75" customHeight="1">
      <c r="A446" s="24" t="s">
        <v>18</v>
      </c>
      <c r="B446" s="23"/>
      <c r="C446" s="36">
        <v>2619.67</v>
      </c>
      <c r="D446" s="36">
        <v>2344.8</v>
      </c>
      <c r="E446" s="8">
        <f t="shared" si="26"/>
        <v>0.895074570461165</v>
      </c>
      <c r="F446" s="8" t="e">
        <f t="shared" si="27"/>
        <v>#DIV/0!</v>
      </c>
    </row>
    <row r="447" spans="1:6" ht="15.75" customHeight="1">
      <c r="A447" s="24" t="s">
        <v>19</v>
      </c>
      <c r="B447" s="36">
        <v>351.44</v>
      </c>
      <c r="C447" s="36">
        <v>232.97</v>
      </c>
      <c r="D447" s="36">
        <v>433.91</v>
      </c>
      <c r="E447" s="8">
        <f t="shared" si="26"/>
        <v>1.8625144868437997</v>
      </c>
      <c r="F447" s="8">
        <f t="shared" si="27"/>
        <v>1.2346631003869795</v>
      </c>
    </row>
    <row r="448" spans="1:6" ht="15.75" customHeight="1">
      <c r="A448" s="24" t="s">
        <v>69</v>
      </c>
      <c r="B448" s="36">
        <v>144</v>
      </c>
      <c r="C448" s="36">
        <v>100</v>
      </c>
      <c r="D448" s="36">
        <v>95</v>
      </c>
      <c r="E448" s="8">
        <f t="shared" si="26"/>
        <v>0.95</v>
      </c>
      <c r="F448" s="8">
        <f t="shared" si="27"/>
        <v>0.6597222222222222</v>
      </c>
    </row>
    <row r="449" spans="1:6" ht="15.75" customHeight="1">
      <c r="A449" s="24" t="s">
        <v>48</v>
      </c>
      <c r="B449" s="36">
        <v>1503.34</v>
      </c>
      <c r="C449" s="36">
        <f>220-15</f>
        <v>205</v>
      </c>
      <c r="D449" s="36">
        <v>2004</v>
      </c>
      <c r="E449" s="8">
        <f t="shared" si="26"/>
        <v>9.77560975609756</v>
      </c>
      <c r="F449" s="8">
        <f t="shared" si="27"/>
        <v>1.333031782564157</v>
      </c>
    </row>
    <row r="450" spans="1:6" ht="15.75" customHeight="1">
      <c r="A450" s="24" t="s">
        <v>49</v>
      </c>
      <c r="B450" s="36">
        <v>126</v>
      </c>
      <c r="C450" s="36">
        <v>188.4</v>
      </c>
      <c r="D450" s="36">
        <v>100.69</v>
      </c>
      <c r="E450" s="8">
        <f t="shared" si="26"/>
        <v>0.534447983014862</v>
      </c>
      <c r="F450" s="8">
        <f t="shared" si="27"/>
        <v>0.7991269841269841</v>
      </c>
    </row>
    <row r="451" spans="1:6" ht="15.75" customHeight="1">
      <c r="A451" s="24" t="s">
        <v>56</v>
      </c>
      <c r="B451" s="23">
        <v>226.8</v>
      </c>
      <c r="C451" s="36">
        <v>1373.27</v>
      </c>
      <c r="D451" s="23">
        <v>367.99</v>
      </c>
      <c r="E451" s="8">
        <f t="shared" si="26"/>
        <v>0.267966241161607</v>
      </c>
      <c r="F451" s="8">
        <f t="shared" si="27"/>
        <v>1.622530864197531</v>
      </c>
    </row>
    <row r="452" spans="1:6" ht="15.75" customHeight="1">
      <c r="A452" s="24" t="s">
        <v>126</v>
      </c>
      <c r="B452" s="48" t="s">
        <v>95</v>
      </c>
      <c r="C452" s="36">
        <v>198</v>
      </c>
      <c r="D452" s="23"/>
      <c r="E452" s="8">
        <f t="shared" si="26"/>
        <v>0</v>
      </c>
      <c r="F452" s="8" t="e">
        <f t="shared" si="27"/>
        <v>#VALUE!</v>
      </c>
    </row>
    <row r="453" spans="1:6" ht="15.75" customHeight="1">
      <c r="A453" s="24" t="s">
        <v>23</v>
      </c>
      <c r="B453" s="23">
        <v>3252.33</v>
      </c>
      <c r="C453" s="23">
        <f>2019.64-99</f>
        <v>1920.64</v>
      </c>
      <c r="D453" s="23">
        <v>1311.56</v>
      </c>
      <c r="E453" s="8">
        <f t="shared" si="26"/>
        <v>0.6828765411529489</v>
      </c>
      <c r="F453" s="8">
        <f t="shared" si="27"/>
        <v>0.40326781107698173</v>
      </c>
    </row>
    <row r="454" spans="1:6" ht="15.75" customHeight="1">
      <c r="A454" s="24" t="s">
        <v>47</v>
      </c>
      <c r="B454" s="23">
        <v>2367.25</v>
      </c>
      <c r="C454" s="23">
        <v>183.28</v>
      </c>
      <c r="D454" s="23">
        <v>3017.36</v>
      </c>
      <c r="E454" s="8">
        <f t="shared" si="26"/>
        <v>16.463116542994324</v>
      </c>
      <c r="F454" s="8">
        <f t="shared" si="27"/>
        <v>1.2746266765233922</v>
      </c>
    </row>
    <row r="455" spans="1:6" ht="15.75" customHeight="1">
      <c r="A455" s="24" t="s">
        <v>120</v>
      </c>
      <c r="B455" s="48" t="s">
        <v>95</v>
      </c>
      <c r="C455" s="36">
        <v>33</v>
      </c>
      <c r="D455" s="23"/>
      <c r="E455" s="8">
        <f t="shared" si="26"/>
        <v>0</v>
      </c>
      <c r="F455" s="8" t="e">
        <f t="shared" si="27"/>
        <v>#VALUE!</v>
      </c>
    </row>
    <row r="456" spans="1:6" ht="15.75" customHeight="1">
      <c r="A456" s="24" t="s">
        <v>57</v>
      </c>
      <c r="B456" s="23">
        <v>2999.62</v>
      </c>
      <c r="C456" s="23">
        <v>7635.9</v>
      </c>
      <c r="D456" s="23">
        <v>6715.7</v>
      </c>
      <c r="E456" s="8">
        <f t="shared" si="26"/>
        <v>0.8794903023874069</v>
      </c>
      <c r="F456" s="8">
        <f t="shared" si="27"/>
        <v>2.238850254365553</v>
      </c>
    </row>
    <row r="457" spans="1:6" ht="15.75" customHeight="1">
      <c r="A457" s="24" t="s">
        <v>74</v>
      </c>
      <c r="B457" s="23">
        <v>5117.7</v>
      </c>
      <c r="C457" s="23"/>
      <c r="D457" s="23">
        <v>2677.5</v>
      </c>
      <c r="E457" s="8" t="e">
        <f t="shared" si="26"/>
        <v>#DIV/0!</v>
      </c>
      <c r="F457" s="8">
        <f t="shared" si="27"/>
        <v>0.523184242921625</v>
      </c>
    </row>
    <row r="458" spans="1:6" ht="15.75" customHeight="1">
      <c r="A458" s="24" t="s">
        <v>73</v>
      </c>
      <c r="B458" s="23"/>
      <c r="C458" s="23">
        <v>18.76</v>
      </c>
      <c r="D458" s="23"/>
      <c r="E458" s="8">
        <f t="shared" si="26"/>
        <v>0</v>
      </c>
      <c r="F458" s="8" t="e">
        <f t="shared" si="27"/>
        <v>#DIV/0!</v>
      </c>
    </row>
    <row r="459" spans="1:6" ht="15.75" customHeight="1">
      <c r="A459" s="24" t="s">
        <v>50</v>
      </c>
      <c r="B459" s="23">
        <v>47.81</v>
      </c>
      <c r="C459" s="23">
        <v>83.93</v>
      </c>
      <c r="D459" s="23">
        <v>38.6</v>
      </c>
      <c r="E459" s="8">
        <f t="shared" si="26"/>
        <v>0.45990706541165255</v>
      </c>
      <c r="F459" s="8">
        <f t="shared" si="27"/>
        <v>0.8073624764693579</v>
      </c>
    </row>
    <row r="460" spans="1:6" ht="15.75" customHeight="1">
      <c r="A460" s="24" t="s">
        <v>51</v>
      </c>
      <c r="B460" s="23">
        <v>1216.67</v>
      </c>
      <c r="C460" s="23">
        <f>4463.74-60</f>
        <v>4403.74</v>
      </c>
      <c r="D460" s="23">
        <v>2199.12</v>
      </c>
      <c r="E460" s="8">
        <f t="shared" si="26"/>
        <v>0.499375530798821</v>
      </c>
      <c r="F460" s="8">
        <f t="shared" si="27"/>
        <v>1.8074909383809905</v>
      </c>
    </row>
    <row r="461" spans="1:6" ht="15.75" customHeight="1">
      <c r="A461" s="24" t="s">
        <v>92</v>
      </c>
      <c r="B461" s="23">
        <v>1143.25</v>
      </c>
      <c r="C461" s="23">
        <v>176</v>
      </c>
      <c r="D461" s="23">
        <v>2817</v>
      </c>
      <c r="E461" s="8">
        <f t="shared" si="26"/>
        <v>16.005681818181817</v>
      </c>
      <c r="F461" s="8">
        <f t="shared" si="27"/>
        <v>2.4640279903783076</v>
      </c>
    </row>
    <row r="462" spans="1:6" ht="15.75" customHeight="1">
      <c r="A462" s="24" t="s">
        <v>59</v>
      </c>
      <c r="B462" s="23">
        <v>20</v>
      </c>
      <c r="C462" s="23">
        <v>599.43</v>
      </c>
      <c r="D462" s="23">
        <v>581.69</v>
      </c>
      <c r="E462" s="8">
        <f t="shared" si="26"/>
        <v>0.9704052182907097</v>
      </c>
      <c r="F462" s="8">
        <f t="shared" si="27"/>
        <v>29.084500000000002</v>
      </c>
    </row>
    <row r="463" spans="1:6" ht="15.75" customHeight="1">
      <c r="A463" s="24" t="s">
        <v>12</v>
      </c>
      <c r="B463" s="23">
        <v>1140.32</v>
      </c>
      <c r="C463" s="23">
        <v>837.74</v>
      </c>
      <c r="D463" s="23">
        <v>1609.28</v>
      </c>
      <c r="E463" s="8">
        <f t="shared" si="26"/>
        <v>1.9209778690285768</v>
      </c>
      <c r="F463" s="8">
        <f t="shared" si="27"/>
        <v>1.4112529816191948</v>
      </c>
    </row>
    <row r="464" spans="1:6" s="7" customFormat="1" ht="15.75" customHeight="1">
      <c r="A464" s="49" t="s">
        <v>81</v>
      </c>
      <c r="B464" s="38">
        <f>SUM(B465:B491)</f>
        <v>187690.28</v>
      </c>
      <c r="C464" s="38">
        <f>SUM(C465:C491)</f>
        <v>179595.15999999995</v>
      </c>
      <c r="D464" s="38">
        <f>SUM(D465:D491)</f>
        <v>207497.69999999998</v>
      </c>
      <c r="E464" s="39">
        <f t="shared" si="26"/>
        <v>1.1553635409773853</v>
      </c>
      <c r="F464" s="39">
        <f t="shared" si="27"/>
        <v>1.1055324761623244</v>
      </c>
    </row>
    <row r="465" spans="1:6" ht="15.75" customHeight="1">
      <c r="A465" s="24" t="s">
        <v>75</v>
      </c>
      <c r="B465" s="36">
        <v>138535.25</v>
      </c>
      <c r="C465" s="36">
        <v>142996.35</v>
      </c>
      <c r="D465" s="36">
        <v>146170.45</v>
      </c>
      <c r="E465" s="8">
        <f t="shared" si="26"/>
        <v>1.022197070065075</v>
      </c>
      <c r="F465" s="8">
        <f t="shared" si="27"/>
        <v>1.055113770682913</v>
      </c>
    </row>
    <row r="466" spans="1:6" ht="15.75" customHeight="1">
      <c r="A466" s="24" t="s">
        <v>79</v>
      </c>
      <c r="B466" s="36">
        <v>546.68</v>
      </c>
      <c r="C466" s="36">
        <v>573.77</v>
      </c>
      <c r="D466" s="36">
        <v>649.71</v>
      </c>
      <c r="E466" s="8">
        <f t="shared" si="26"/>
        <v>1.13235268487373</v>
      </c>
      <c r="F466" s="8">
        <f t="shared" si="27"/>
        <v>1.1884649154898663</v>
      </c>
    </row>
    <row r="467" spans="1:6" ht="15.75" customHeight="1">
      <c r="A467" s="24" t="s">
        <v>76</v>
      </c>
      <c r="B467" s="36">
        <v>8225.35</v>
      </c>
      <c r="C467" s="36">
        <v>8818.87</v>
      </c>
      <c r="D467" s="36">
        <v>9001.89</v>
      </c>
      <c r="E467" s="8">
        <f t="shared" si="26"/>
        <v>1.0207532257534127</v>
      </c>
      <c r="F467" s="8">
        <f t="shared" si="27"/>
        <v>1.0944081406870223</v>
      </c>
    </row>
    <row r="468" spans="1:6" ht="15.75" customHeight="1">
      <c r="A468" s="24" t="s">
        <v>77</v>
      </c>
      <c r="B468" s="36">
        <v>7753.13</v>
      </c>
      <c r="C468" s="36">
        <v>8020.56</v>
      </c>
      <c r="D468" s="36">
        <v>8201.41</v>
      </c>
      <c r="E468" s="8">
        <f t="shared" si="26"/>
        <v>1.0225483008667724</v>
      </c>
      <c r="F468" s="8">
        <f t="shared" si="27"/>
        <v>1.0578192291371356</v>
      </c>
    </row>
    <row r="469" spans="1:6" ht="15.75" customHeight="1">
      <c r="A469" s="24" t="s">
        <v>78</v>
      </c>
      <c r="B469" s="36">
        <v>7753.13</v>
      </c>
      <c r="C469" s="36">
        <v>8020.56</v>
      </c>
      <c r="D469" s="36">
        <v>8201.41</v>
      </c>
      <c r="E469" s="8">
        <f t="shared" si="26"/>
        <v>1.0225483008667724</v>
      </c>
      <c r="F469" s="8">
        <f t="shared" si="27"/>
        <v>1.0578192291371356</v>
      </c>
    </row>
    <row r="470" spans="1:6" ht="15.75" customHeight="1">
      <c r="A470" s="24" t="s">
        <v>53</v>
      </c>
      <c r="B470" s="48" t="s">
        <v>95</v>
      </c>
      <c r="C470" s="36">
        <v>850</v>
      </c>
      <c r="D470" s="23">
        <v>99</v>
      </c>
      <c r="E470" s="8">
        <f t="shared" si="26"/>
        <v>0.11647058823529412</v>
      </c>
      <c r="F470" s="8" t="e">
        <f t="shared" si="27"/>
        <v>#VALUE!</v>
      </c>
    </row>
    <row r="471" spans="1:6" ht="15.75" customHeight="1">
      <c r="A471" s="24" t="s">
        <v>15</v>
      </c>
      <c r="B471" s="36">
        <v>2436.23</v>
      </c>
      <c r="C471" s="36">
        <v>935.83</v>
      </c>
      <c r="D471" s="36">
        <v>300.26</v>
      </c>
      <c r="E471" s="8">
        <f t="shared" si="26"/>
        <v>0.3208488721242106</v>
      </c>
      <c r="F471" s="8">
        <f t="shared" si="27"/>
        <v>0.12324780501020018</v>
      </c>
    </row>
    <row r="472" spans="1:6" ht="15.75" customHeight="1">
      <c r="A472" s="24" t="s">
        <v>16</v>
      </c>
      <c r="B472" s="36">
        <v>4176.56</v>
      </c>
      <c r="C472" s="36">
        <v>259.02</v>
      </c>
      <c r="D472" s="36">
        <v>2264.8</v>
      </c>
      <c r="E472" s="8">
        <f t="shared" si="26"/>
        <v>8.743726353177362</v>
      </c>
      <c r="F472" s="8">
        <f t="shared" si="27"/>
        <v>0.5422644472963396</v>
      </c>
    </row>
    <row r="473" spans="1:6" ht="15.75" customHeight="1">
      <c r="A473" s="24" t="s">
        <v>17</v>
      </c>
      <c r="B473" s="36">
        <v>545.68</v>
      </c>
      <c r="C473" s="36">
        <v>121.06</v>
      </c>
      <c r="D473" s="36">
        <v>532.69</v>
      </c>
      <c r="E473" s="8">
        <f t="shared" si="26"/>
        <v>4.400214769535768</v>
      </c>
      <c r="F473" s="8">
        <f t="shared" si="27"/>
        <v>0.9761948394663541</v>
      </c>
    </row>
    <row r="474" spans="1:6" ht="15.75" customHeight="1">
      <c r="A474" s="24" t="s">
        <v>18</v>
      </c>
      <c r="B474" s="36">
        <v>8277.04</v>
      </c>
      <c r="C474" s="36"/>
      <c r="D474" s="23"/>
      <c r="E474" s="8" t="e">
        <f t="shared" si="26"/>
        <v>#DIV/0!</v>
      </c>
      <c r="F474" s="8">
        <f t="shared" si="27"/>
        <v>0</v>
      </c>
    </row>
    <row r="475" spans="1:6" ht="15.75" customHeight="1">
      <c r="A475" s="24" t="s">
        <v>19</v>
      </c>
      <c r="B475" s="36">
        <v>129.56</v>
      </c>
      <c r="C475" s="23">
        <v>54.36</v>
      </c>
      <c r="D475" s="23">
        <v>640.13</v>
      </c>
      <c r="E475" s="8">
        <f t="shared" si="26"/>
        <v>11.775754231052245</v>
      </c>
      <c r="F475" s="8">
        <f t="shared" si="27"/>
        <v>4.940799629515283</v>
      </c>
    </row>
    <row r="476" spans="1:6" ht="15.75" customHeight="1">
      <c r="A476" s="24" t="s">
        <v>48</v>
      </c>
      <c r="B476" s="23">
        <v>232.51</v>
      </c>
      <c r="C476" s="23"/>
      <c r="D476" s="23"/>
      <c r="E476" s="8" t="e">
        <f t="shared" si="26"/>
        <v>#DIV/0!</v>
      </c>
      <c r="F476" s="8">
        <f t="shared" si="27"/>
        <v>0</v>
      </c>
    </row>
    <row r="477" spans="1:6" ht="15.75" customHeight="1">
      <c r="A477" s="24" t="s">
        <v>49</v>
      </c>
      <c r="B477" s="23"/>
      <c r="C477" s="23">
        <v>50</v>
      </c>
      <c r="D477" s="23"/>
      <c r="E477" s="8">
        <f t="shared" si="26"/>
        <v>0</v>
      </c>
      <c r="F477" s="8" t="e">
        <f t="shared" si="27"/>
        <v>#DIV/0!</v>
      </c>
    </row>
    <row r="478" spans="1:6" ht="15.75" customHeight="1">
      <c r="A478" s="24" t="s">
        <v>56</v>
      </c>
      <c r="B478" s="23"/>
      <c r="C478" s="23"/>
      <c r="D478" s="23">
        <v>60.5</v>
      </c>
      <c r="E478" s="8" t="e">
        <f t="shared" si="26"/>
        <v>#DIV/0!</v>
      </c>
      <c r="F478" s="8" t="e">
        <f t="shared" si="27"/>
        <v>#DIV/0!</v>
      </c>
    </row>
    <row r="479" spans="1:6" ht="15.75" customHeight="1">
      <c r="A479" s="24" t="s">
        <v>23</v>
      </c>
      <c r="B479" s="36">
        <v>545.3</v>
      </c>
      <c r="C479" s="23">
        <v>317.56</v>
      </c>
      <c r="D479" s="23">
        <v>574.8</v>
      </c>
      <c r="E479" s="8">
        <f t="shared" si="26"/>
        <v>1.8100516437838516</v>
      </c>
      <c r="F479" s="8">
        <f t="shared" si="27"/>
        <v>1.0540986612873648</v>
      </c>
    </row>
    <row r="480" spans="1:6" ht="15.75" customHeight="1">
      <c r="A480" s="24" t="s">
        <v>70</v>
      </c>
      <c r="B480" s="36">
        <v>7607.9</v>
      </c>
      <c r="C480" s="23"/>
      <c r="D480" s="23">
        <v>13305.65</v>
      </c>
      <c r="E480" s="8" t="e">
        <f t="shared" si="26"/>
        <v>#DIV/0!</v>
      </c>
      <c r="F480" s="8">
        <f t="shared" si="27"/>
        <v>1.7489254590622905</v>
      </c>
    </row>
    <row r="481" spans="1:6" ht="15.75" customHeight="1">
      <c r="A481" s="24" t="s">
        <v>47</v>
      </c>
      <c r="B481" s="36">
        <v>497.9</v>
      </c>
      <c r="C481" s="23"/>
      <c r="D481" s="23">
        <v>1505.4</v>
      </c>
      <c r="E481" s="8" t="e">
        <f t="shared" si="26"/>
        <v>#DIV/0!</v>
      </c>
      <c r="F481" s="8">
        <f t="shared" si="27"/>
        <v>3.0234986945169715</v>
      </c>
    </row>
    <row r="482" spans="1:6" ht="15.75" customHeight="1">
      <c r="A482" s="24" t="s">
        <v>120</v>
      </c>
      <c r="B482" s="36"/>
      <c r="C482" s="23"/>
      <c r="D482" s="23">
        <v>5</v>
      </c>
      <c r="E482" s="8" t="e">
        <f t="shared" si="26"/>
        <v>#DIV/0!</v>
      </c>
      <c r="F482" s="8" t="e">
        <f t="shared" si="27"/>
        <v>#DIV/0!</v>
      </c>
    </row>
    <row r="483" spans="1:6" ht="15.75" customHeight="1">
      <c r="A483" s="24" t="s">
        <v>74</v>
      </c>
      <c r="B483" s="36"/>
      <c r="C483" s="23"/>
      <c r="D483" s="23">
        <v>6390</v>
      </c>
      <c r="E483" s="8" t="e">
        <f t="shared" si="26"/>
        <v>#DIV/0!</v>
      </c>
      <c r="F483" s="8" t="e">
        <f t="shared" si="27"/>
        <v>#DIV/0!</v>
      </c>
    </row>
    <row r="484" spans="1:6" ht="15.75" customHeight="1">
      <c r="A484" s="24" t="s">
        <v>57</v>
      </c>
      <c r="B484" s="23"/>
      <c r="C484" s="23">
        <v>7511.12</v>
      </c>
      <c r="D484" s="23"/>
      <c r="E484" s="8">
        <f t="shared" si="26"/>
        <v>0</v>
      </c>
      <c r="F484" s="8" t="e">
        <f t="shared" si="27"/>
        <v>#DIV/0!</v>
      </c>
    </row>
    <row r="485" spans="1:6" ht="15.75" customHeight="1">
      <c r="A485" s="24" t="s">
        <v>50</v>
      </c>
      <c r="B485" s="23">
        <v>208.66</v>
      </c>
      <c r="C485" s="52">
        <v>36.1</v>
      </c>
      <c r="D485" s="23">
        <v>9.5</v>
      </c>
      <c r="E485" s="8">
        <f t="shared" si="26"/>
        <v>0.2631578947368421</v>
      </c>
      <c r="F485" s="8">
        <f t="shared" si="27"/>
        <v>0.04552861113773603</v>
      </c>
    </row>
    <row r="486" spans="1:6" ht="15.75" customHeight="1">
      <c r="A486" s="24" t="s">
        <v>121</v>
      </c>
      <c r="B486" s="23"/>
      <c r="C486" s="52"/>
      <c r="D486" s="23">
        <v>101</v>
      </c>
      <c r="E486" s="8" t="e">
        <f t="shared" si="26"/>
        <v>#DIV/0!</v>
      </c>
      <c r="F486" s="8" t="e">
        <f t="shared" si="27"/>
        <v>#DIV/0!</v>
      </c>
    </row>
    <row r="487" spans="1:6" ht="15.75" customHeight="1">
      <c r="A487" s="24" t="s">
        <v>105</v>
      </c>
      <c r="B487" s="23"/>
      <c r="C487" s="52"/>
      <c r="D487" s="23">
        <v>300</v>
      </c>
      <c r="E487" s="8" t="e">
        <f t="shared" si="26"/>
        <v>#DIV/0!</v>
      </c>
      <c r="F487" s="8" t="e">
        <f t="shared" si="27"/>
        <v>#DIV/0!</v>
      </c>
    </row>
    <row r="488" spans="1:6" ht="15.75" customHeight="1">
      <c r="A488" s="24" t="s">
        <v>51</v>
      </c>
      <c r="B488" s="23">
        <v>209.4</v>
      </c>
      <c r="C488" s="23">
        <v>855.5</v>
      </c>
      <c r="D488" s="23">
        <v>671.6</v>
      </c>
      <c r="E488" s="8">
        <f t="shared" si="26"/>
        <v>0.7850379894798364</v>
      </c>
      <c r="F488" s="8">
        <f t="shared" si="27"/>
        <v>3.207258834765998</v>
      </c>
    </row>
    <row r="489" spans="1:6" ht="15.75" customHeight="1">
      <c r="A489" s="24" t="s">
        <v>92</v>
      </c>
      <c r="B489" s="23"/>
      <c r="C489" s="23"/>
      <c r="D489" s="23">
        <v>8314.5</v>
      </c>
      <c r="E489" s="8" t="e">
        <f t="shared" si="26"/>
        <v>#DIV/0!</v>
      </c>
      <c r="F489" s="8" t="e">
        <f t="shared" si="27"/>
        <v>#DIV/0!</v>
      </c>
    </row>
    <row r="490" spans="1:6" ht="15.75" customHeight="1">
      <c r="A490" s="24" t="s">
        <v>59</v>
      </c>
      <c r="B490" s="23">
        <v>10</v>
      </c>
      <c r="C490" s="23">
        <v>139.2</v>
      </c>
      <c r="D490" s="23">
        <v>198</v>
      </c>
      <c r="E490" s="8">
        <f t="shared" si="26"/>
        <v>1.4224137931034484</v>
      </c>
      <c r="F490" s="8">
        <f t="shared" si="27"/>
        <v>19.8</v>
      </c>
    </row>
    <row r="491" spans="1:6" ht="15.75" customHeight="1" thickBot="1">
      <c r="A491" s="31" t="s">
        <v>12</v>
      </c>
      <c r="B491" s="45" t="s">
        <v>95</v>
      </c>
      <c r="C491" s="46">
        <v>35.3</v>
      </c>
      <c r="D491" s="47"/>
      <c r="E491" s="35">
        <f t="shared" si="26"/>
        <v>0</v>
      </c>
      <c r="F491" s="37" t="e">
        <f t="shared" si="27"/>
        <v>#VALUE!</v>
      </c>
    </row>
    <row r="492" spans="1:6" s="9" customFormat="1" ht="15.75" customHeight="1" thickBot="1">
      <c r="A492" s="19" t="s">
        <v>86</v>
      </c>
      <c r="B492" s="30">
        <f>B464+B437+B414+B384+B376+B347+B322+B293+B275+B252+B231+B210+B191+B176+B152+B124+B98+B90+B84+B66+B33+B7</f>
        <v>2084154.23</v>
      </c>
      <c r="C492" s="30">
        <f>C464+C437+C414+C384+C376+C347+C322+C293+C275+C252+C231+C210+C191+C176+C152+C124+C98+C90+C84+C66+C33+C7</f>
        <v>1656490.1400000006</v>
      </c>
      <c r="D492" s="40">
        <f>D464+D437+D414+D384+D376+D347+D322+D293+D275+D252+D231+D210+D191+D176+D152+D124+D98+D90+D84+D66+D33+D7</f>
        <v>2146102.27</v>
      </c>
      <c r="E492" s="33">
        <f>D492/C492</f>
        <v>1.295572015901042</v>
      </c>
      <c r="F492" s="34">
        <f>D492/B492</f>
        <v>1.029723347297575</v>
      </c>
    </row>
    <row r="493" ht="13.5" customHeight="1">
      <c r="E493" s="2" t="s">
        <v>134</v>
      </c>
    </row>
  </sheetData>
  <sheetProtection/>
  <mergeCells count="2">
    <mergeCell ref="A3:F3"/>
    <mergeCell ref="C1:D1"/>
  </mergeCells>
  <printOptions/>
  <pageMargins left="0" right="0" top="0" bottom="0" header="0" footer="0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2019-06-28T06:53:22Z</cp:lastPrinted>
  <dcterms:created xsi:type="dcterms:W3CDTF">2019-06-20T07:38:19Z</dcterms:created>
  <dcterms:modified xsi:type="dcterms:W3CDTF">2019-07-02T09:15:37Z</dcterms:modified>
  <cp:category/>
  <cp:version/>
  <cp:contentType/>
  <cp:contentStatus/>
</cp:coreProperties>
</file>