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tator" sheetId="1" r:id="rId1"/>
  </sheets>
  <definedNames>
    <definedName name="_xlnm.Print_Area" localSheetId="0">'Shtator'!$A$1:$F$386</definedName>
  </definedNames>
  <calcPr fullCalcOnLoad="1"/>
</workbook>
</file>

<file path=xl/sharedStrings.xml><?xml version="1.0" encoding="utf-8"?>
<sst xmlns="http://schemas.openxmlformats.org/spreadsheetml/2006/main" count="486" uniqueCount="118">
  <si>
    <t>Përshkrim</t>
  </si>
  <si>
    <t>Periudha</t>
  </si>
  <si>
    <t xml:space="preserve">    632  -  GJAKOVË</t>
  </si>
  <si>
    <t/>
  </si>
  <si>
    <t xml:space="preserve">      16016  -  ZYRA E KRYETARIT - GJAKOVË</t>
  </si>
  <si>
    <t xml:space="preserve">        13820  -  AVANSC PËR UDHËTIME ZYRTARE</t>
  </si>
  <si>
    <t xml:space="preserve">        14140  -  QIRAJA - MAKINERIA</t>
  </si>
  <si>
    <t xml:space="preserve">        22200  -  PAGESA PËR PËRFITUESIT INDIVIDUAL</t>
  </si>
  <si>
    <t xml:space="preserve">      16316  -  ADMINISTRATA - GJAKOVË</t>
  </si>
  <si>
    <t xml:space="preserve">        13210  -  RRYMA</t>
  </si>
  <si>
    <t xml:space="preserve">        13220  -  UJI</t>
  </si>
  <si>
    <t xml:space="preserve">        13230  -  MBETURINAT</t>
  </si>
  <si>
    <t xml:space="preserve">        13250  -  SHPENZIMET TELEFONIKE</t>
  </si>
  <si>
    <t xml:space="preserve">        13470  -  SHËRBIME TEKNIKE</t>
  </si>
  <si>
    <t xml:space="preserve">        13501  -  MOBILEJE (MË PAK SE 1000 EURO)</t>
  </si>
  <si>
    <t xml:space="preserve">        13509  -  PAJISJE TJERA &lt;1000</t>
  </si>
  <si>
    <t xml:space="preserve">        13610  -  FURNIZIME PËR ZYRË</t>
  </si>
  <si>
    <t xml:space="preserve">        13640  -  FURNIZIME PASTRIMI</t>
  </si>
  <si>
    <t xml:space="preserve">        13780  -  KARBURANT PËR VETURA</t>
  </si>
  <si>
    <t xml:space="preserve">        14020  -  MIRËMBAJTJA E NDËRTESAVE</t>
  </si>
  <si>
    <t xml:space="preserve">        34000  -  PAGESA - VENDIME GJYQËSORE</t>
  </si>
  <si>
    <t xml:space="preserve">      16631  -  INSPEKCIONI - GJAKOVË</t>
  </si>
  <si>
    <t xml:space="preserve">        14050  -  MIRËMBAJTA E MOBILEVE DHE PAJISJEVE</t>
  </si>
  <si>
    <t xml:space="preserve">      16780  -  PROKURIMI - GJAKOVË</t>
  </si>
  <si>
    <t xml:space="preserve">      16916  -  ZYRA E KUVENDIT KOMUNAL - GJAKOVË</t>
  </si>
  <si>
    <t xml:space="preserve">        14310  -  DREKA ZYRTARE</t>
  </si>
  <si>
    <t xml:space="preserve">      17516  -  BUXHETI - GJAKOVË</t>
  </si>
  <si>
    <t xml:space="preserve">        13320  -  SHPENZIMET E TELEFONISË MOBILE</t>
  </si>
  <si>
    <t xml:space="preserve">        31230  -  NDËRTIMI I RRUGËVE LOKALE</t>
  </si>
  <si>
    <t xml:space="preserve">      18420  -  ZJARRFIKËSIT INSPEKTIMET - GJAKOVË</t>
  </si>
  <si>
    <t xml:space="preserve">        13951  -  SIGURIMI I AUTOMJETEVE</t>
  </si>
  <si>
    <t xml:space="preserve">        14010  -  MIRËMBAJTJA  RIPARIMI I AUTOMJETEVE</t>
  </si>
  <si>
    <t xml:space="preserve">      19580  -  ZYRA LOKALE E KOMUNITETEVE - GJAKOVË</t>
  </si>
  <si>
    <t xml:space="preserve">        13660  -  AKOMODIMI</t>
  </si>
  <si>
    <t xml:space="preserve">        13810  -  AVANC PËR PARA TE IMËT(PETTY CASH)</t>
  </si>
  <si>
    <t xml:space="preserve">      47016  -  BUJQËSIA - GJAKOVË</t>
  </si>
  <si>
    <t xml:space="preserve">      48016  -  PLANIFIKIMI DHE ZHVILLIMI EKONOMIK - GJAKOVË</t>
  </si>
  <si>
    <t xml:space="preserve">        31123  -  OBJEKTET KULTURORE</t>
  </si>
  <si>
    <t xml:space="preserve">      65080  -  SHËRBIMET KADASTRALE - GJAKOVË</t>
  </si>
  <si>
    <t xml:space="preserve">        32100  -  TOKA</t>
  </si>
  <si>
    <t xml:space="preserve">      66385  -  PLANIFIKIMI URBANIZMI INSPEKCIONI - GJAKOVË</t>
  </si>
  <si>
    <t xml:space="preserve">      73025  -  ADMINISTRATA - GJAKOVË</t>
  </si>
  <si>
    <t xml:space="preserve">      73950  -  SHËRBIMET E KUJDESIT PRIMAR SHËNDETËSOR - GJAKOVË</t>
  </si>
  <si>
    <t xml:space="preserve">        14024  -  MIRËMBAJTJA OBJEKTEVE SHËNDETËSORE</t>
  </si>
  <si>
    <t xml:space="preserve">      75576  -  SHËRBIMET SOCIALE - GJAKOVË</t>
  </si>
  <si>
    <t xml:space="preserve">      85016  -  SHËRBIMET KULTURORE - GJAKOVË</t>
  </si>
  <si>
    <t xml:space="preserve">      85056  -  PËRKRAHJA E RINISË - GJAKOVË</t>
  </si>
  <si>
    <t xml:space="preserve">      92080  -  ADMINISTRATA - GJAKOVË</t>
  </si>
  <si>
    <t xml:space="preserve">        31129  -  FUSHAT SPORTIVE</t>
  </si>
  <si>
    <t xml:space="preserve">      92510  -  ARSIMI PARAFILLOR  ÇERDHET - GJAKOVË</t>
  </si>
  <si>
    <t xml:space="preserve">        13620  -  FURNIZIM ME USHQIM DHE PIJE(JO DREKA ZYRTARE</t>
  </si>
  <si>
    <t xml:space="preserve">        14023  -  MIRËMBAJTJA E SHKOLLAVE</t>
  </si>
  <si>
    <t xml:space="preserve">      93450  -  ARSIMI FILLOR - GJAKOVË</t>
  </si>
  <si>
    <t xml:space="preserve">      94650  -  ARSIMI I MESËM - GJAKOVË</t>
  </si>
  <si>
    <t>Total Balance</t>
  </si>
  <si>
    <t xml:space="preserve">        13470  -  SHERBIME TEKNIKE</t>
  </si>
  <si>
    <t xml:space="preserve">        13780  -  KARBURANT PER VETURA</t>
  </si>
  <si>
    <t xml:space="preserve">        14010  -  MIREMB._x0016_ RIPARIMI I AUTOMJET.</t>
  </si>
  <si>
    <t xml:space="preserve">        13320  -  SHPENZIMET E TELEFONIS MOBILE</t>
  </si>
  <si>
    <t xml:space="preserve">        13950  -  REGJISTRIMI I AUTOMJETEVE</t>
  </si>
  <si>
    <t xml:space="preserve">        14050  -  MIREMB.E MOBILEVE DHE PAISJEVE</t>
  </si>
  <si>
    <t xml:space="preserve">        31210  -  NDËRTIMI I AUTO RRUGËVE</t>
  </si>
  <si>
    <t xml:space="preserve">        31270  -  MIRMBAJTJA INVESTIVE</t>
  </si>
  <si>
    <t xml:space="preserve">        21200  -  SUB.PËR ENTIT.JOPUBLIKE</t>
  </si>
  <si>
    <t xml:space="preserve">        13140  -  SHP.E UDHË.ZYRT.JASHTË VENDIT</t>
  </si>
  <si>
    <t xml:space="preserve">        13310  -  SHPENZIMET PER INTERNET</t>
  </si>
  <si>
    <t xml:space="preserve">        13630  -  FURNIZIME MJEKËSORE</t>
  </si>
  <si>
    <t xml:space="preserve">        14020  -  MIREMBAJTJA E NDERTESAVE</t>
  </si>
  <si>
    <t xml:space="preserve">        14220  -  BOTIMET E PUBLIKIMEVE</t>
  </si>
  <si>
    <t xml:space="preserve">        31121  -  OBJEKTET ARSIMORE</t>
  </si>
  <si>
    <t xml:space="preserve">        13760  -  DRU</t>
  </si>
  <si>
    <t xml:space="preserve">        13330  -  SHPENZIMET POSTARE</t>
  </si>
  <si>
    <t xml:space="preserve">        13504  -  HARDUER PËR TEK.INFOR. &lt;1000</t>
  </si>
  <si>
    <t xml:space="preserve">        14410  -  SHPENZIME-VENDIMET E GJYKATAVE</t>
  </si>
  <si>
    <t xml:space="preserve">        13509  -  PAISJE TJERA &lt;1000</t>
  </si>
  <si>
    <t xml:space="preserve">        22200  -  PAG.PËR PËRFITUESIT INDIVIDUAL</t>
  </si>
  <si>
    <t xml:space="preserve">        13460  -  SHERB KONTRAKTUESE TJERA</t>
  </si>
  <si>
    <t>2019/2018</t>
  </si>
  <si>
    <t>2019/2017</t>
  </si>
  <si>
    <t>Krahasimet</t>
  </si>
  <si>
    <t>GRAMA</t>
  </si>
  <si>
    <t>Shtator 2017</t>
  </si>
  <si>
    <t>Shtator 2018</t>
  </si>
  <si>
    <t>Shtator 2019</t>
  </si>
  <si>
    <t xml:space="preserve">        11110  -  PAGAT NETO PËRMES LIS.PAGAVE</t>
  </si>
  <si>
    <t xml:space="preserve">        11500  -  TATI.I NDALUR NE TE ARDH.PERS.</t>
  </si>
  <si>
    <t xml:space="preserve">        11600  -  KONTRIBUTI PENSIONAL-PUNETORI</t>
  </si>
  <si>
    <t xml:space="preserve">        11700  -  KONTRIBUTI PENSIONAL-PUNEDHENE</t>
  </si>
  <si>
    <t xml:space="preserve">        21110  -  SUBV.PËR ENTITETET PUBLIKE</t>
  </si>
  <si>
    <t xml:space="preserve">        11115  -  PAGESA PER SINDIKATE</t>
  </si>
  <si>
    <t xml:space="preserve">        13503  -  KOMPJUTERË ME PAK SE 1000 Euro</t>
  </si>
  <si>
    <t xml:space="preserve">        14040  -  MIREMB.E TEKNOLOGJ.INFORMATIVE</t>
  </si>
  <si>
    <t xml:space="preserve">        13952  -  TAKSA KOMUNALE E REGJIS.AUTOMJ</t>
  </si>
  <si>
    <t xml:space="preserve">        31260  -  UJËSJELLËSI</t>
  </si>
  <si>
    <t xml:space="preserve">        13240  -  NGROHJA QENDRORE</t>
  </si>
  <si>
    <t xml:space="preserve">        13770  -  DERIVATE PER GJENERATOR</t>
  </si>
  <si>
    <t xml:space="preserve">        31120  -  NDËRTESAT ADMINISTRAT.AFARISTE</t>
  </si>
  <si>
    <t xml:space="preserve">        14140  -  QIRAJA-MAKINERIA</t>
  </si>
  <si>
    <t xml:space="preserve">        14030  -  MIRËMBAJTJA E AUTO RRUGEVE</t>
  </si>
  <si>
    <t xml:space="preserve">        31250  -  KANALIZIMI</t>
  </si>
  <si>
    <t xml:space="preserve">        32000  -  INVESTIMET NE VIJIM</t>
  </si>
  <si>
    <t xml:space="preserve">        31700  -  VETURA ZYRTARE</t>
  </si>
  <si>
    <t xml:space="preserve">        13501  -  MOBILJE (ME PAK SE 1000 Euro)</t>
  </si>
  <si>
    <t xml:space="preserve">        13141  -  MEDITJA-UDHE.ZYRT.JASHT VENDIT</t>
  </si>
  <si>
    <t xml:space="preserve">        21200  -  SUBVENCIONE  PËR ENTITETE JOPUBLIKE</t>
  </si>
  <si>
    <t xml:space="preserve">        13460  -  SHËRBIME  KONTRAKTUESE TJERA</t>
  </si>
  <si>
    <t xml:space="preserve">      18016  -  SHËRBIME PUBLIKE - INFRASTRUKTURA RRUGORE</t>
  </si>
  <si>
    <t xml:space="preserve">        32200  -  PASURI E PAPREKSHME</t>
  </si>
  <si>
    <t xml:space="preserve">        13140  -  SHPENZIMET E UDHËTIMEVE  ZYRTARE JASHTË VENDIT</t>
  </si>
  <si>
    <t xml:space="preserve">        21110  -  SUBVENCIONE PËR ENTITETET PUBLIKE</t>
  </si>
  <si>
    <t xml:space="preserve">        13450  -  SHËRBIME SHTYPJE - JO MARKETING</t>
  </si>
  <si>
    <t xml:space="preserve">        13130  -  SHPENZIMET E UDHËTIMEVE ZYRTAR BRENDA VENDIT</t>
  </si>
  <si>
    <t xml:space="preserve">        13141  -  SHPENZIME TE VOGLA - PARA XHEPI</t>
  </si>
  <si>
    <t xml:space="preserve">        13310  -  SHPENZIMET PËR INTERNET</t>
  </si>
  <si>
    <t xml:space="preserve">        31127  -  DEPOT</t>
  </si>
  <si>
    <t xml:space="preserve">        13410  -  SHËRBIMET E ARSIMIT TRAJNIMIT</t>
  </si>
  <si>
    <t xml:space="preserve">        13710  -  VAJ</t>
  </si>
  <si>
    <t>Shpenzimet mujore  Shtator-Shtator  (2017-2019 )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</si>
</sst>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2">
    <font>
      <sz val="10"/>
      <name val="Arial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Alignment="1">
      <alignment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0" fontId="2" fillId="34" borderId="10" xfId="0" applyFont="1" applyFill="1" applyBorder="1" applyAlignment="1" applyProtection="1">
      <alignment horizontal="center" vertical="center" wrapText="1"/>
      <protection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3" fillId="33" borderId="10" xfId="0" applyFont="1" applyFill="1" applyBorder="1" applyAlignment="1" applyProtection="1">
      <alignment vertical="center" wrapText="1"/>
      <protection/>
    </xf>
    <xf numFmtId="43" fontId="3" fillId="33" borderId="10" xfId="42" applyFont="1" applyFill="1" applyBorder="1" applyAlignment="1" applyProtection="1">
      <alignment horizontal="right" vertical="center" wrapText="1"/>
      <protection/>
    </xf>
    <xf numFmtId="43" fontId="2" fillId="34" borderId="10" xfId="42" applyFont="1" applyFill="1" applyBorder="1" applyAlignment="1" applyProtection="1">
      <alignment horizontal="right" vertical="center" wrapText="1"/>
      <protection/>
    </xf>
    <xf numFmtId="43" fontId="2" fillId="34" borderId="10" xfId="42" applyFont="1" applyFill="1" applyBorder="1" applyAlignment="1" applyProtection="1">
      <alignment horizontal="center" vertical="center" wrapText="1"/>
      <protection/>
    </xf>
    <xf numFmtId="43" fontId="2" fillId="34" borderId="10" xfId="42" applyFont="1" applyFill="1" applyBorder="1" applyAlignment="1" applyProtection="1">
      <alignment horizontal="left" vertical="center" wrapText="1"/>
      <protection/>
    </xf>
    <xf numFmtId="43" fontId="1" fillId="0" borderId="0" xfId="42" applyFont="1" applyAlignment="1">
      <alignment/>
    </xf>
    <xf numFmtId="10" fontId="4" fillId="35" borderId="11" xfId="42" applyNumberFormat="1" applyFont="1" applyFill="1" applyBorder="1" applyAlignment="1">
      <alignment horizontal="right" vertical="distributed" wrapText="1"/>
    </xf>
    <xf numFmtId="10" fontId="4" fillId="35" borderId="12" xfId="42" applyNumberFormat="1" applyFont="1" applyFill="1" applyBorder="1" applyAlignment="1">
      <alignment horizontal="right" vertical="distributed" wrapText="1"/>
    </xf>
    <xf numFmtId="10" fontId="4" fillId="35" borderId="13" xfId="42" applyNumberFormat="1" applyFont="1" applyFill="1" applyBorder="1" applyAlignment="1">
      <alignment horizontal="right" vertical="distributed" wrapText="1"/>
    </xf>
    <xf numFmtId="10" fontId="1" fillId="0" borderId="11" xfId="42" applyNumberFormat="1" applyFont="1" applyFill="1" applyBorder="1" applyAlignment="1">
      <alignment horizontal="right" vertical="distributed" wrapText="1"/>
    </xf>
    <xf numFmtId="0" fontId="2" fillId="34" borderId="14" xfId="0" applyFont="1" applyFill="1" applyBorder="1" applyAlignment="1" applyProtection="1">
      <alignment vertical="center" wrapText="1"/>
      <protection/>
    </xf>
    <xf numFmtId="0" fontId="2" fillId="34" borderId="11" xfId="0" applyFont="1" applyFill="1" applyBorder="1" applyAlignment="1" applyProtection="1">
      <alignment horizontal="center" vertical="center" wrapText="1"/>
      <protection/>
    </xf>
    <xf numFmtId="43" fontId="2" fillId="34" borderId="11" xfId="42" applyFont="1" applyFill="1" applyBorder="1" applyAlignment="1" applyProtection="1">
      <alignment horizontal="center" vertical="center" wrapText="1"/>
      <protection/>
    </xf>
    <xf numFmtId="10" fontId="4" fillId="33" borderId="11" xfId="42" applyNumberFormat="1" applyFont="1" applyFill="1" applyBorder="1" applyAlignment="1">
      <alignment horizontal="right" vertical="distributed" wrapText="1"/>
    </xf>
    <xf numFmtId="0" fontId="3" fillId="33" borderId="15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>
      <alignment/>
    </xf>
    <xf numFmtId="0" fontId="3" fillId="33" borderId="17" xfId="0" applyFont="1" applyFill="1" applyBorder="1" applyAlignment="1" applyProtection="1">
      <alignment horizontal="left" vertical="center" wrapText="1"/>
      <protection/>
    </xf>
    <xf numFmtId="43" fontId="3" fillId="33" borderId="18" xfId="42" applyFont="1" applyFill="1" applyBorder="1" applyAlignment="1" applyProtection="1">
      <alignment vertical="center" wrapText="1"/>
      <protection/>
    </xf>
    <xf numFmtId="43" fontId="4" fillId="33" borderId="11" xfId="42" applyFont="1" applyFill="1" applyBorder="1" applyAlignment="1">
      <alignment/>
    </xf>
    <xf numFmtId="10" fontId="4" fillId="33" borderId="19" xfId="42" applyNumberFormat="1" applyFont="1" applyFill="1" applyBorder="1" applyAlignment="1">
      <alignment horizontal="right" vertical="distributed" wrapText="1"/>
    </xf>
    <xf numFmtId="43" fontId="3" fillId="35" borderId="14" xfId="42" applyFont="1" applyFill="1" applyBorder="1" applyAlignment="1" applyProtection="1">
      <alignment horizontal="right" vertical="center" wrapText="1"/>
      <protection/>
    </xf>
    <xf numFmtId="43" fontId="2" fillId="34" borderId="0" xfId="42" applyFont="1" applyFill="1" applyBorder="1" applyAlignment="1" applyProtection="1">
      <alignment horizontal="right" vertical="center" wrapText="1"/>
      <protection/>
    </xf>
    <xf numFmtId="43" fontId="3" fillId="33" borderId="20" xfId="42" applyFont="1" applyFill="1" applyBorder="1" applyAlignment="1" applyProtection="1">
      <alignment vertical="center" wrapText="1"/>
      <protection/>
    </xf>
    <xf numFmtId="43" fontId="4" fillId="33" borderId="21" xfId="42" applyFont="1" applyFill="1" applyBorder="1" applyAlignment="1">
      <alignment/>
    </xf>
    <xf numFmtId="43" fontId="3" fillId="33" borderId="11" xfId="42" applyFont="1" applyFill="1" applyBorder="1" applyAlignment="1" applyProtection="1">
      <alignment vertical="center" wrapText="1"/>
      <protection/>
    </xf>
    <xf numFmtId="0" fontId="2" fillId="34" borderId="22" xfId="0" applyFont="1" applyFill="1" applyBorder="1" applyAlignment="1" applyProtection="1">
      <alignment horizontal="left" vertical="center" wrapText="1"/>
      <protection/>
    </xf>
    <xf numFmtId="0" fontId="2" fillId="34" borderId="22" xfId="0" applyFont="1" applyFill="1" applyBorder="1" applyAlignment="1" applyProtection="1">
      <alignment horizontal="center" vertical="center" wrapText="1"/>
      <protection/>
    </xf>
    <xf numFmtId="4" fontId="2" fillId="34" borderId="22" xfId="0" applyNumberFormat="1" applyFont="1" applyFill="1" applyBorder="1" applyAlignment="1" applyProtection="1">
      <alignment horizontal="right" vertical="center" wrapText="1"/>
      <protection/>
    </xf>
    <xf numFmtId="10" fontId="1" fillId="0" borderId="12" xfId="42" applyNumberFormat="1" applyFont="1" applyFill="1" applyBorder="1" applyAlignment="1">
      <alignment horizontal="right" vertical="distributed" wrapText="1"/>
    </xf>
    <xf numFmtId="0" fontId="2" fillId="34" borderId="14" xfId="0" applyFont="1" applyFill="1" applyBorder="1" applyAlignment="1" applyProtection="1">
      <alignment horizontal="left" vertical="center" wrapText="1"/>
      <protection/>
    </xf>
    <xf numFmtId="4" fontId="2" fillId="34" borderId="14" xfId="0" applyNumberFormat="1" applyFont="1" applyFill="1" applyBorder="1" applyAlignment="1" applyProtection="1">
      <alignment horizontal="right" vertical="center" wrapText="1"/>
      <protection/>
    </xf>
    <xf numFmtId="43" fontId="2" fillId="34" borderId="14" xfId="42" applyFont="1" applyFill="1" applyBorder="1" applyAlignment="1" applyProtection="1">
      <alignment horizontal="center" vertical="center" wrapText="1"/>
      <protection/>
    </xf>
    <xf numFmtId="43" fontId="2" fillId="34" borderId="14" xfId="42" applyFont="1" applyFill="1" applyBorder="1" applyAlignment="1" applyProtection="1">
      <alignment horizontal="right" vertical="center" wrapText="1"/>
      <protection/>
    </xf>
    <xf numFmtId="10" fontId="1" fillId="0" borderId="15" xfId="42" applyNumberFormat="1" applyFont="1" applyFill="1" applyBorder="1" applyAlignment="1">
      <alignment horizontal="right" vertical="distributed" wrapText="1"/>
    </xf>
    <xf numFmtId="0" fontId="1" fillId="0" borderId="11" xfId="0" applyFont="1" applyBorder="1" applyAlignment="1">
      <alignment/>
    </xf>
    <xf numFmtId="43" fontId="5" fillId="34" borderId="11" xfId="42" applyFont="1" applyFill="1" applyBorder="1" applyAlignment="1" applyProtection="1">
      <alignment horizontal="center" vertical="center" wrapText="1"/>
      <protection/>
    </xf>
    <xf numFmtId="0" fontId="6" fillId="35" borderId="23" xfId="0" applyFont="1" applyFill="1" applyBorder="1" applyAlignment="1" applyProtection="1">
      <alignment horizontal="center" vertical="center" wrapText="1"/>
      <protection/>
    </xf>
    <xf numFmtId="0" fontId="7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6"/>
  <sheetViews>
    <sheetView showGridLines="0" tabSelected="1" view="pageBreakPreview" zoomScale="110" zoomScaleSheetLayoutView="110" zoomScalePageLayoutView="0" workbookViewId="0" topLeftCell="A176">
      <selection activeCell="I257" sqref="I257"/>
    </sheetView>
  </sheetViews>
  <sheetFormatPr defaultColWidth="9.140625" defaultRowHeight="12.75"/>
  <cols>
    <col min="1" max="1" width="74.140625" style="1" customWidth="1"/>
    <col min="2" max="4" width="14.57421875" style="12" bestFit="1" customWidth="1"/>
    <col min="5" max="5" width="11.57421875" style="1" bestFit="1" customWidth="1"/>
    <col min="6" max="6" width="14.57421875" style="1" bestFit="1" customWidth="1"/>
    <col min="7" max="7" width="12.00390625" style="1" bestFit="1" customWidth="1"/>
    <col min="8" max="16384" width="9.140625" style="1" customWidth="1"/>
  </cols>
  <sheetData>
    <row r="1" ht="15">
      <c r="F1" s="28" t="s">
        <v>80</v>
      </c>
    </row>
    <row r="2" spans="1:6" ht="19.5" customHeight="1">
      <c r="A2" s="43" t="s">
        <v>117</v>
      </c>
      <c r="B2" s="43"/>
      <c r="C2" s="43"/>
      <c r="D2" s="43"/>
      <c r="E2" s="43"/>
      <c r="F2" s="43"/>
    </row>
    <row r="3" spans="1:6" ht="19.5" customHeight="1">
      <c r="A3" s="18" t="s">
        <v>0</v>
      </c>
      <c r="B3" s="19"/>
      <c r="C3" s="42" t="s">
        <v>1</v>
      </c>
      <c r="D3" s="42"/>
      <c r="E3" s="44" t="s">
        <v>79</v>
      </c>
      <c r="F3" s="45"/>
    </row>
    <row r="4" spans="1:6" ht="19.5" customHeight="1">
      <c r="A4" s="17"/>
      <c r="B4" s="24" t="s">
        <v>81</v>
      </c>
      <c r="C4" s="29" t="s">
        <v>82</v>
      </c>
      <c r="D4" s="31" t="s">
        <v>83</v>
      </c>
      <c r="E4" s="21" t="s">
        <v>77</v>
      </c>
      <c r="F4" s="22" t="s">
        <v>78</v>
      </c>
    </row>
    <row r="5" spans="1:6" s="3" customFormat="1" ht="15" customHeight="1">
      <c r="A5" s="23" t="s">
        <v>2</v>
      </c>
      <c r="B5" s="25">
        <f>B6+B20+B39+B52+B59+B67+B82+B99+B121+B135+B150+B168+B190+B200+B218+B242+B262+B284+B295+B319+B338+B365</f>
        <v>1895166.6999999997</v>
      </c>
      <c r="C5" s="30">
        <f>C6+C20+C39+C52+C59+C67+C82+C99+C121+C135+C150+C168+C190+C200+C218+C242+C262+C284+C295+C319+C338+C365</f>
        <v>1681818.8299999998</v>
      </c>
      <c r="D5" s="25">
        <f>D6+D20+D39+D52+D59+D67+D82+D99+D121+D135+D150+D168+D190+D200+D218+D242+D262+D284+D295+D319+D338+D365</f>
        <v>2142662.8299999996</v>
      </c>
      <c r="E5" s="20">
        <f aca="true" t="shared" si="0" ref="E5:E10">D5/C5</f>
        <v>1.2740152457443943</v>
      </c>
      <c r="F5" s="26">
        <f aca="true" t="shared" si="1" ref="F5:F10">D5/B5</f>
        <v>1.1305933298638056</v>
      </c>
    </row>
    <row r="6" spans="1:6" s="3" customFormat="1" ht="15" customHeight="1">
      <c r="A6" s="2" t="s">
        <v>4</v>
      </c>
      <c r="B6" s="27">
        <f>SUM(B7:B19)</f>
        <v>12956.45</v>
      </c>
      <c r="C6" s="27">
        <f>SUM(C7:C19)</f>
        <v>8612.5</v>
      </c>
      <c r="D6" s="27">
        <f>SUM(D7:D19)</f>
        <v>12696.09</v>
      </c>
      <c r="E6" s="14">
        <f t="shared" si="0"/>
        <v>1.4741468795355588</v>
      </c>
      <c r="F6" s="15">
        <f t="shared" si="1"/>
        <v>0.9799049894068205</v>
      </c>
    </row>
    <row r="7" spans="1:6" ht="15" customHeight="1">
      <c r="A7" s="4" t="s">
        <v>84</v>
      </c>
      <c r="B7" s="6">
        <v>5864.56</v>
      </c>
      <c r="C7" s="6">
        <v>7235.36</v>
      </c>
      <c r="D7" s="6">
        <v>7406.2</v>
      </c>
      <c r="E7" s="16">
        <f t="shared" si="0"/>
        <v>1.0236118175184097</v>
      </c>
      <c r="F7" s="16">
        <f t="shared" si="1"/>
        <v>1.2628739410970302</v>
      </c>
    </row>
    <row r="8" spans="1:6" ht="15" customHeight="1">
      <c r="A8" s="4" t="s">
        <v>85</v>
      </c>
      <c r="B8" s="6">
        <v>344.05</v>
      </c>
      <c r="C8" s="6">
        <v>469.16</v>
      </c>
      <c r="D8" s="6">
        <v>486.17</v>
      </c>
      <c r="E8" s="16">
        <f t="shared" si="0"/>
        <v>1.0362562878335748</v>
      </c>
      <c r="F8" s="16">
        <f t="shared" si="1"/>
        <v>1.4130794942595553</v>
      </c>
    </row>
    <row r="9" spans="1:6" ht="15" customHeight="1">
      <c r="A9" s="4" t="s">
        <v>86</v>
      </c>
      <c r="B9" s="6">
        <v>326.77</v>
      </c>
      <c r="C9" s="6">
        <v>405.49</v>
      </c>
      <c r="D9" s="6">
        <v>415.36</v>
      </c>
      <c r="E9" s="16">
        <f t="shared" si="0"/>
        <v>1.0243409208611802</v>
      </c>
      <c r="F9" s="16">
        <f t="shared" si="1"/>
        <v>1.2711081188603606</v>
      </c>
    </row>
    <row r="10" spans="1:6" ht="15" customHeight="1">
      <c r="A10" s="4" t="s">
        <v>87</v>
      </c>
      <c r="B10" s="6">
        <v>326.77</v>
      </c>
      <c r="C10" s="6">
        <v>405.49</v>
      </c>
      <c r="D10" s="6">
        <v>415.36</v>
      </c>
      <c r="E10" s="16">
        <f t="shared" si="0"/>
        <v>1.0243409208611802</v>
      </c>
      <c r="F10" s="16">
        <f t="shared" si="1"/>
        <v>1.2711081188603606</v>
      </c>
    </row>
    <row r="11" spans="1:6" ht="15" customHeight="1">
      <c r="A11" s="4" t="s">
        <v>64</v>
      </c>
      <c r="B11" s="6">
        <v>150.6</v>
      </c>
      <c r="C11" s="10"/>
      <c r="D11" s="9"/>
      <c r="E11" s="16" t="e">
        <f aca="true" t="shared" si="2" ref="E11:E61">D11/C11</f>
        <v>#DIV/0!</v>
      </c>
      <c r="F11" s="16">
        <f aca="true" t="shared" si="3" ref="F11:F61">D11/B11</f>
        <v>0</v>
      </c>
    </row>
    <row r="12" spans="1:6" ht="15" customHeight="1">
      <c r="A12" s="4" t="s">
        <v>103</v>
      </c>
      <c r="B12" s="5" t="s">
        <v>3</v>
      </c>
      <c r="C12" s="6">
        <v>-3</v>
      </c>
      <c r="D12" s="6"/>
      <c r="E12" s="16">
        <f>D12/C12</f>
        <v>0</v>
      </c>
      <c r="F12" s="16" t="e">
        <f>D12/B12</f>
        <v>#VALUE!</v>
      </c>
    </row>
    <row r="13" spans="1:6" ht="15" customHeight="1">
      <c r="A13" s="4" t="s">
        <v>76</v>
      </c>
      <c r="B13" s="6">
        <v>331.7</v>
      </c>
      <c r="C13" s="10"/>
      <c r="D13" s="9"/>
      <c r="E13" s="16" t="e">
        <f>D13/C13</f>
        <v>#DIV/0!</v>
      </c>
      <c r="F13" s="16">
        <f>D13/B13</f>
        <v>0</v>
      </c>
    </row>
    <row r="14" spans="1:6" ht="15" customHeight="1">
      <c r="A14" s="4" t="s">
        <v>55</v>
      </c>
      <c r="B14" s="6">
        <v>50</v>
      </c>
      <c r="C14" s="10"/>
      <c r="D14" s="9"/>
      <c r="E14" s="16" t="e">
        <f>D14/C14</f>
        <v>#DIV/0!</v>
      </c>
      <c r="F14" s="16">
        <f>D14/B14</f>
        <v>0</v>
      </c>
    </row>
    <row r="15" spans="1:6" ht="15" customHeight="1">
      <c r="A15" s="4" t="s">
        <v>16</v>
      </c>
      <c r="B15" s="6">
        <v>22</v>
      </c>
      <c r="C15" s="6"/>
      <c r="D15" s="9"/>
      <c r="E15" s="16" t="e">
        <f t="shared" si="2"/>
        <v>#DIV/0!</v>
      </c>
      <c r="F15" s="16">
        <f t="shared" si="3"/>
        <v>0</v>
      </c>
    </row>
    <row r="16" spans="1:6" ht="15" customHeight="1">
      <c r="A16" s="4" t="s">
        <v>31</v>
      </c>
      <c r="B16" s="5" t="s">
        <v>3</v>
      </c>
      <c r="C16" s="5"/>
      <c r="D16" s="6">
        <v>2778</v>
      </c>
      <c r="E16" s="16" t="e">
        <f>D16/C16</f>
        <v>#DIV/0!</v>
      </c>
      <c r="F16" s="16" t="e">
        <f>D16/B16</f>
        <v>#VALUE!</v>
      </c>
    </row>
    <row r="17" spans="1:6" ht="15" customHeight="1">
      <c r="A17" s="4" t="s">
        <v>88</v>
      </c>
      <c r="B17" s="6">
        <v>5000</v>
      </c>
      <c r="C17" s="6"/>
      <c r="D17" s="9"/>
      <c r="E17" s="16" t="e">
        <f>D17/C17</f>
        <v>#DIV/0!</v>
      </c>
      <c r="F17" s="16">
        <f>D17/B17</f>
        <v>0</v>
      </c>
    </row>
    <row r="18" spans="1:6" ht="15" customHeight="1">
      <c r="A18" s="4" t="s">
        <v>75</v>
      </c>
      <c r="B18" s="6">
        <v>540</v>
      </c>
      <c r="C18" s="6">
        <v>100</v>
      </c>
      <c r="D18" s="9"/>
      <c r="E18" s="16">
        <f t="shared" si="2"/>
        <v>0</v>
      </c>
      <c r="F18" s="16">
        <f t="shared" si="3"/>
        <v>0</v>
      </c>
    </row>
    <row r="19" spans="1:6" ht="15" customHeight="1">
      <c r="A19" s="4" t="s">
        <v>104</v>
      </c>
      <c r="B19" s="5" t="s">
        <v>3</v>
      </c>
      <c r="C19" s="5"/>
      <c r="D19" s="6">
        <v>1195</v>
      </c>
      <c r="E19" s="16" t="e">
        <f t="shared" si="2"/>
        <v>#DIV/0!</v>
      </c>
      <c r="F19" s="16" t="e">
        <f t="shared" si="3"/>
        <v>#VALUE!</v>
      </c>
    </row>
    <row r="20" spans="1:6" s="3" customFormat="1" ht="15" customHeight="1">
      <c r="A20" s="2" t="s">
        <v>8</v>
      </c>
      <c r="B20" s="8">
        <f>SUM(B21:B38)</f>
        <v>33165.19</v>
      </c>
      <c r="C20" s="8">
        <f>SUM(C21:C38)</f>
        <v>148995.45</v>
      </c>
      <c r="D20" s="8">
        <f>SUM(D21:D38)</f>
        <v>52760.530000000006</v>
      </c>
      <c r="E20" s="20">
        <f t="shared" si="2"/>
        <v>0.3541083301537061</v>
      </c>
      <c r="F20" s="20">
        <f t="shared" si="3"/>
        <v>1.5908405771231826</v>
      </c>
    </row>
    <row r="21" spans="1:6" ht="15" customHeight="1">
      <c r="A21" s="4" t="s">
        <v>84</v>
      </c>
      <c r="B21" s="6">
        <v>18475.97</v>
      </c>
      <c r="C21" s="6">
        <v>20935.91</v>
      </c>
      <c r="D21" s="6">
        <v>21007.98</v>
      </c>
      <c r="E21" s="16">
        <f aca="true" t="shared" si="4" ref="E21:E38">D21/C21</f>
        <v>1.0034424106714253</v>
      </c>
      <c r="F21" s="16">
        <f aca="true" t="shared" si="5" ref="F21:F38">D21/B21</f>
        <v>1.1370434136881582</v>
      </c>
    </row>
    <row r="22" spans="1:6" ht="15" customHeight="1">
      <c r="A22" s="4" t="s">
        <v>89</v>
      </c>
      <c r="B22" s="6">
        <v>64.09</v>
      </c>
      <c r="C22" s="6">
        <v>66.14</v>
      </c>
      <c r="D22" s="6">
        <v>80.64</v>
      </c>
      <c r="E22" s="16">
        <f t="shared" si="4"/>
        <v>1.2192319322648926</v>
      </c>
      <c r="F22" s="16">
        <f t="shared" si="5"/>
        <v>1.2582306132001873</v>
      </c>
    </row>
    <row r="23" spans="1:6" ht="15" customHeight="1">
      <c r="A23" s="4" t="s">
        <v>85</v>
      </c>
      <c r="B23" s="6">
        <v>896.97</v>
      </c>
      <c r="C23" s="6">
        <v>1053.31</v>
      </c>
      <c r="D23" s="6">
        <v>1050.67</v>
      </c>
      <c r="E23" s="16">
        <f t="shared" si="4"/>
        <v>0.9974936153648974</v>
      </c>
      <c r="F23" s="16">
        <f t="shared" si="5"/>
        <v>1.171354671839638</v>
      </c>
    </row>
    <row r="24" spans="1:6" ht="15" customHeight="1">
      <c r="A24" s="4" t="s">
        <v>86</v>
      </c>
      <c r="B24" s="6">
        <v>1071.86</v>
      </c>
      <c r="C24" s="6">
        <v>1141.13</v>
      </c>
      <c r="D24" s="6">
        <v>1165.24</v>
      </c>
      <c r="E24" s="16">
        <f t="shared" si="4"/>
        <v>1.0211281799619674</v>
      </c>
      <c r="F24" s="16">
        <f t="shared" si="5"/>
        <v>1.0871195865131642</v>
      </c>
    </row>
    <row r="25" spans="1:6" ht="15" customHeight="1">
      <c r="A25" s="4" t="s">
        <v>87</v>
      </c>
      <c r="B25" s="6">
        <v>1071.86</v>
      </c>
      <c r="C25" s="6">
        <v>1141.13</v>
      </c>
      <c r="D25" s="6">
        <v>1165.24</v>
      </c>
      <c r="E25" s="16">
        <f t="shared" si="4"/>
        <v>1.0211281799619674</v>
      </c>
      <c r="F25" s="16">
        <f t="shared" si="5"/>
        <v>1.0871195865131642</v>
      </c>
    </row>
    <row r="26" spans="1:6" ht="15" customHeight="1">
      <c r="A26" s="4" t="s">
        <v>9</v>
      </c>
      <c r="B26" s="6">
        <v>2362.28</v>
      </c>
      <c r="C26" s="6">
        <v>1825.42</v>
      </c>
      <c r="D26" s="6">
        <v>2080.38</v>
      </c>
      <c r="E26" s="16">
        <f t="shared" si="4"/>
        <v>1.1396719659037373</v>
      </c>
      <c r="F26" s="16">
        <f t="shared" si="5"/>
        <v>0.880666136105796</v>
      </c>
    </row>
    <row r="27" spans="1:6" ht="15" customHeight="1">
      <c r="A27" s="4" t="s">
        <v>10</v>
      </c>
      <c r="B27" s="6">
        <v>1876.16</v>
      </c>
      <c r="C27" s="6"/>
      <c r="D27" s="6"/>
      <c r="E27" s="16" t="e">
        <f t="shared" si="4"/>
        <v>#DIV/0!</v>
      </c>
      <c r="F27" s="16">
        <f t="shared" si="5"/>
        <v>0</v>
      </c>
    </row>
    <row r="28" spans="1:6" ht="15" customHeight="1">
      <c r="A28" s="4" t="s">
        <v>12</v>
      </c>
      <c r="B28" s="5" t="s">
        <v>3</v>
      </c>
      <c r="C28" s="6">
        <v>19.96</v>
      </c>
      <c r="D28" s="6">
        <v>161.48</v>
      </c>
      <c r="E28" s="16">
        <f t="shared" si="4"/>
        <v>8.090180360721442</v>
      </c>
      <c r="F28" s="16" t="e">
        <f t="shared" si="5"/>
        <v>#VALUE!</v>
      </c>
    </row>
    <row r="29" spans="1:6" ht="15" customHeight="1">
      <c r="A29" s="4" t="s">
        <v>58</v>
      </c>
      <c r="B29" s="6">
        <v>2095.61</v>
      </c>
      <c r="C29" s="6"/>
      <c r="D29" s="9"/>
      <c r="E29" s="16" t="e">
        <f t="shared" si="4"/>
        <v>#DIV/0!</v>
      </c>
      <c r="F29" s="16">
        <f t="shared" si="5"/>
        <v>0</v>
      </c>
    </row>
    <row r="30" spans="1:6" ht="15" customHeight="1">
      <c r="A30" s="4" t="s">
        <v>76</v>
      </c>
      <c r="B30" s="6">
        <v>1168.72</v>
      </c>
      <c r="C30" s="6">
        <v>19408.84</v>
      </c>
      <c r="D30" s="9">
        <v>14224.58</v>
      </c>
      <c r="E30" s="16">
        <f t="shared" si="4"/>
        <v>0.7328918163063841</v>
      </c>
      <c r="F30" s="16">
        <f t="shared" si="5"/>
        <v>12.171076049010884</v>
      </c>
    </row>
    <row r="31" spans="1:6" ht="15" customHeight="1">
      <c r="A31" s="4" t="s">
        <v>90</v>
      </c>
      <c r="B31" s="6">
        <v>452</v>
      </c>
      <c r="C31" s="6"/>
      <c r="D31" s="9"/>
      <c r="E31" s="16" t="e">
        <f t="shared" si="4"/>
        <v>#DIV/0!</v>
      </c>
      <c r="F31" s="16">
        <f t="shared" si="5"/>
        <v>0</v>
      </c>
    </row>
    <row r="32" spans="1:6" ht="15" customHeight="1">
      <c r="A32" s="4" t="s">
        <v>16</v>
      </c>
      <c r="B32" s="6">
        <v>1681.4</v>
      </c>
      <c r="C32" s="6"/>
      <c r="D32" s="9"/>
      <c r="E32" s="16" t="e">
        <f t="shared" si="4"/>
        <v>#DIV/0!</v>
      </c>
      <c r="F32" s="16">
        <f t="shared" si="5"/>
        <v>0</v>
      </c>
    </row>
    <row r="33" spans="1:6" ht="15" customHeight="1">
      <c r="A33" s="4" t="s">
        <v>56</v>
      </c>
      <c r="B33" s="6">
        <v>208.26</v>
      </c>
      <c r="C33" s="6"/>
      <c r="D33" s="9"/>
      <c r="E33" s="16" t="e">
        <f t="shared" si="4"/>
        <v>#DIV/0!</v>
      </c>
      <c r="F33" s="16">
        <f t="shared" si="5"/>
        <v>0</v>
      </c>
    </row>
    <row r="34" spans="1:6" ht="15" customHeight="1">
      <c r="A34" s="4" t="s">
        <v>67</v>
      </c>
      <c r="B34" s="6"/>
      <c r="C34" s="6">
        <f>10715.39-4952.62</f>
        <v>5762.7699999999995</v>
      </c>
      <c r="D34" s="9">
        <v>6196.32</v>
      </c>
      <c r="E34" s="16">
        <f t="shared" si="4"/>
        <v>1.0752329175032147</v>
      </c>
      <c r="F34" s="16" t="e">
        <f t="shared" si="5"/>
        <v>#DIV/0!</v>
      </c>
    </row>
    <row r="35" spans="1:6" ht="15" customHeight="1">
      <c r="A35" s="4" t="s">
        <v>91</v>
      </c>
      <c r="B35" s="6">
        <v>525</v>
      </c>
      <c r="C35" s="6">
        <v>947.98</v>
      </c>
      <c r="D35" s="9"/>
      <c r="E35" s="16">
        <f t="shared" si="4"/>
        <v>0</v>
      </c>
      <c r="F35" s="16">
        <f t="shared" si="5"/>
        <v>0</v>
      </c>
    </row>
    <row r="36" spans="1:6" ht="15" customHeight="1">
      <c r="A36" s="4" t="s">
        <v>60</v>
      </c>
      <c r="B36" s="6">
        <v>1215.01</v>
      </c>
      <c r="C36" s="6"/>
      <c r="D36" s="9"/>
      <c r="E36" s="16" t="e">
        <f t="shared" si="4"/>
        <v>#DIV/0!</v>
      </c>
      <c r="F36" s="16">
        <f t="shared" si="5"/>
        <v>0</v>
      </c>
    </row>
    <row r="37" spans="1:6" ht="15" customHeight="1">
      <c r="A37" s="4" t="s">
        <v>25</v>
      </c>
      <c r="B37" s="5"/>
      <c r="C37" s="6">
        <v>267.7</v>
      </c>
      <c r="D37" s="9"/>
      <c r="E37" s="16">
        <f t="shared" si="4"/>
        <v>0</v>
      </c>
      <c r="F37" s="16" t="e">
        <f t="shared" si="5"/>
        <v>#DIV/0!</v>
      </c>
    </row>
    <row r="38" spans="1:6" ht="15" customHeight="1">
      <c r="A38" s="4" t="s">
        <v>96</v>
      </c>
      <c r="B38" s="5" t="s">
        <v>3</v>
      </c>
      <c r="C38" s="6">
        <v>96425.16</v>
      </c>
      <c r="D38" s="9">
        <v>5628</v>
      </c>
      <c r="E38" s="16">
        <f t="shared" si="4"/>
        <v>0.0583665093218409</v>
      </c>
      <c r="F38" s="16" t="e">
        <f t="shared" si="5"/>
        <v>#VALUE!</v>
      </c>
    </row>
    <row r="39" spans="1:6" s="3" customFormat="1" ht="15" customHeight="1">
      <c r="A39" s="2" t="s">
        <v>21</v>
      </c>
      <c r="B39" s="8">
        <f>SUM(B40:B51)</f>
        <v>11943.69</v>
      </c>
      <c r="C39" s="8">
        <f>SUM(C40:C51)</f>
        <v>25838.42</v>
      </c>
      <c r="D39" s="8">
        <f>SUM(D40:D51)</f>
        <v>12187.500000000002</v>
      </c>
      <c r="E39" s="20">
        <f t="shared" si="2"/>
        <v>0.4716813179753252</v>
      </c>
      <c r="F39" s="20">
        <f t="shared" si="3"/>
        <v>1.0204132893603235</v>
      </c>
    </row>
    <row r="40" spans="1:6" ht="15" customHeight="1">
      <c r="A40" s="4" t="s">
        <v>84</v>
      </c>
      <c r="B40" s="6">
        <v>9502.71</v>
      </c>
      <c r="C40" s="6">
        <v>8995.21</v>
      </c>
      <c r="D40" s="6">
        <v>9599.36</v>
      </c>
      <c r="E40" s="16">
        <f t="shared" si="2"/>
        <v>1.0671635236976125</v>
      </c>
      <c r="F40" s="16">
        <f t="shared" si="3"/>
        <v>1.0101707828608892</v>
      </c>
    </row>
    <row r="41" spans="1:6" ht="15" customHeight="1">
      <c r="A41" s="4" t="s">
        <v>89</v>
      </c>
      <c r="B41" s="6">
        <v>16.28</v>
      </c>
      <c r="C41" s="6">
        <v>19.55</v>
      </c>
      <c r="D41" s="6">
        <v>21.84</v>
      </c>
      <c r="E41" s="16">
        <f t="shared" si="2"/>
        <v>1.1171355498721227</v>
      </c>
      <c r="F41" s="16">
        <f t="shared" si="3"/>
        <v>1.3415233415233414</v>
      </c>
    </row>
    <row r="42" spans="1:6" ht="15" customHeight="1">
      <c r="A42" s="4" t="s">
        <v>85</v>
      </c>
      <c r="B42" s="6">
        <v>493.52</v>
      </c>
      <c r="C42" s="6">
        <v>477.7</v>
      </c>
      <c r="D42" s="6">
        <v>520.12</v>
      </c>
      <c r="E42" s="16">
        <f t="shared" si="2"/>
        <v>1.0888005024073686</v>
      </c>
      <c r="F42" s="16">
        <f t="shared" si="3"/>
        <v>1.053898524882477</v>
      </c>
    </row>
    <row r="43" spans="1:6" ht="15" customHeight="1">
      <c r="A43" s="4" t="s">
        <v>86</v>
      </c>
      <c r="B43" s="6">
        <v>526.99</v>
      </c>
      <c r="C43" s="6">
        <v>499.63</v>
      </c>
      <c r="D43" s="6">
        <v>533.74</v>
      </c>
      <c r="E43" s="16">
        <f t="shared" si="2"/>
        <v>1.068270520184937</v>
      </c>
      <c r="F43" s="16">
        <f t="shared" si="3"/>
        <v>1.0128085921934002</v>
      </c>
    </row>
    <row r="44" spans="1:6" ht="15" customHeight="1">
      <c r="A44" s="4" t="s">
        <v>87</v>
      </c>
      <c r="B44" s="6">
        <v>526.99</v>
      </c>
      <c r="C44" s="6">
        <v>499.63</v>
      </c>
      <c r="D44" s="6">
        <v>533.74</v>
      </c>
      <c r="E44" s="16">
        <f t="shared" si="2"/>
        <v>1.068270520184937</v>
      </c>
      <c r="F44" s="16">
        <f t="shared" si="3"/>
        <v>1.0128085921934002</v>
      </c>
    </row>
    <row r="45" spans="1:6" ht="15" customHeight="1">
      <c r="A45" s="4" t="s">
        <v>76</v>
      </c>
      <c r="B45" s="5" t="s">
        <v>3</v>
      </c>
      <c r="C45" s="6">
        <v>13773</v>
      </c>
      <c r="D45" s="9"/>
      <c r="E45" s="16">
        <f>D45/C45</f>
        <v>0</v>
      </c>
      <c r="F45" s="16" t="e">
        <f>D45/B45</f>
        <v>#VALUE!</v>
      </c>
    </row>
    <row r="46" spans="1:6" ht="15" customHeight="1">
      <c r="A46" s="4" t="s">
        <v>56</v>
      </c>
      <c r="B46" s="5" t="s">
        <v>3</v>
      </c>
      <c r="C46" s="6">
        <v>556.5</v>
      </c>
      <c r="D46" s="9">
        <v>731.7</v>
      </c>
      <c r="E46" s="16">
        <f>D46/C46</f>
        <v>1.3148247978436658</v>
      </c>
      <c r="F46" s="16" t="e">
        <f>D46/B46</f>
        <v>#VALUE!</v>
      </c>
    </row>
    <row r="47" spans="1:6" ht="15" customHeight="1">
      <c r="A47" s="4" t="s">
        <v>30</v>
      </c>
      <c r="B47" s="6">
        <v>835.2</v>
      </c>
      <c r="C47" s="6">
        <v>879.2</v>
      </c>
      <c r="D47" s="9"/>
      <c r="E47" s="16">
        <f>D47/C47</f>
        <v>0</v>
      </c>
      <c r="F47" s="16">
        <f>D47/B47</f>
        <v>0</v>
      </c>
    </row>
    <row r="48" spans="1:6" ht="15" customHeight="1">
      <c r="A48" s="4" t="s">
        <v>92</v>
      </c>
      <c r="B48" s="6">
        <v>42</v>
      </c>
      <c r="C48" s="6"/>
      <c r="D48" s="9"/>
      <c r="E48" s="16" t="e">
        <f t="shared" si="2"/>
        <v>#DIV/0!</v>
      </c>
      <c r="F48" s="16">
        <f t="shared" si="3"/>
        <v>0</v>
      </c>
    </row>
    <row r="49" spans="1:6" ht="15" customHeight="1">
      <c r="A49" s="4" t="s">
        <v>22</v>
      </c>
      <c r="B49" s="11"/>
      <c r="C49" s="6">
        <v>40</v>
      </c>
      <c r="D49" s="9"/>
      <c r="E49" s="16">
        <f t="shared" si="2"/>
        <v>0</v>
      </c>
      <c r="F49" s="16" t="e">
        <f t="shared" si="3"/>
        <v>#DIV/0!</v>
      </c>
    </row>
    <row r="50" spans="1:6" ht="15" customHeight="1">
      <c r="A50" s="4" t="s">
        <v>6</v>
      </c>
      <c r="B50" s="11"/>
      <c r="C50" s="6"/>
      <c r="D50" s="9">
        <v>247</v>
      </c>
      <c r="E50" s="16" t="e">
        <f t="shared" si="2"/>
        <v>#DIV/0!</v>
      </c>
      <c r="F50" s="16" t="e">
        <f t="shared" si="3"/>
        <v>#DIV/0!</v>
      </c>
    </row>
    <row r="51" spans="1:6" ht="15" customHeight="1">
      <c r="A51" s="4" t="s">
        <v>25</v>
      </c>
      <c r="B51" s="6"/>
      <c r="C51" s="6">
        <v>98</v>
      </c>
      <c r="D51" s="9"/>
      <c r="E51" s="16">
        <f t="shared" si="2"/>
        <v>0</v>
      </c>
      <c r="F51" s="16" t="e">
        <f t="shared" si="3"/>
        <v>#DIV/0!</v>
      </c>
    </row>
    <row r="52" spans="1:6" s="3" customFormat="1" ht="15" customHeight="1">
      <c r="A52" s="2" t="s">
        <v>23</v>
      </c>
      <c r="B52" s="8">
        <f>SUM(B53:B58)</f>
        <v>2486.9899999999993</v>
      </c>
      <c r="C52" s="8">
        <f>SUM(C53:C58)</f>
        <v>3077.94</v>
      </c>
      <c r="D52" s="8">
        <f>SUM(D53:D58)</f>
        <v>4688.960000000001</v>
      </c>
      <c r="E52" s="20">
        <f t="shared" si="2"/>
        <v>1.5234085134862931</v>
      </c>
      <c r="F52" s="20">
        <f t="shared" si="3"/>
        <v>1.8853955986956128</v>
      </c>
    </row>
    <row r="53" spans="1:6" ht="15" customHeight="1">
      <c r="A53" s="4" t="s">
        <v>84</v>
      </c>
      <c r="B53" s="6">
        <v>2125.29</v>
      </c>
      <c r="C53" s="6">
        <v>2201.48</v>
      </c>
      <c r="D53" s="6">
        <v>3930.84</v>
      </c>
      <c r="E53" s="16">
        <f t="shared" si="2"/>
        <v>1.785544270218217</v>
      </c>
      <c r="F53" s="16">
        <f t="shared" si="3"/>
        <v>1.8495546490126054</v>
      </c>
    </row>
    <row r="54" spans="1:6" ht="15" customHeight="1">
      <c r="A54" s="4" t="s">
        <v>89</v>
      </c>
      <c r="B54" s="6">
        <v>7.89</v>
      </c>
      <c r="C54" s="6">
        <v>8.18</v>
      </c>
      <c r="D54" s="6">
        <v>17.96</v>
      </c>
      <c r="E54" s="16">
        <f t="shared" si="2"/>
        <v>2.19559902200489</v>
      </c>
      <c r="F54" s="16">
        <f t="shared" si="3"/>
        <v>2.276299112801014</v>
      </c>
    </row>
    <row r="55" spans="1:6" ht="15" customHeight="1">
      <c r="A55" s="4" t="s">
        <v>85</v>
      </c>
      <c r="B55" s="6">
        <v>116.95</v>
      </c>
      <c r="C55" s="6">
        <v>124.6</v>
      </c>
      <c r="D55" s="6">
        <v>293.56</v>
      </c>
      <c r="E55" s="16">
        <f t="shared" si="2"/>
        <v>2.3560192616372393</v>
      </c>
      <c r="F55" s="16">
        <f t="shared" si="3"/>
        <v>2.5101325352714836</v>
      </c>
    </row>
    <row r="56" spans="1:6" ht="15" customHeight="1">
      <c r="A56" s="4" t="s">
        <v>86</v>
      </c>
      <c r="B56" s="6">
        <v>118.43</v>
      </c>
      <c r="C56" s="6">
        <v>122.86</v>
      </c>
      <c r="D56" s="6">
        <v>223.3</v>
      </c>
      <c r="E56" s="16">
        <f t="shared" si="2"/>
        <v>1.8175158717239135</v>
      </c>
      <c r="F56" s="16">
        <f t="shared" si="3"/>
        <v>1.88550198429452</v>
      </c>
    </row>
    <row r="57" spans="1:6" ht="15" customHeight="1">
      <c r="A57" s="4" t="s">
        <v>87</v>
      </c>
      <c r="B57" s="6">
        <v>118.43</v>
      </c>
      <c r="C57" s="6">
        <v>122.86</v>
      </c>
      <c r="D57" s="6">
        <v>223.3</v>
      </c>
      <c r="E57" s="16">
        <f t="shared" si="2"/>
        <v>1.8175158717239135</v>
      </c>
      <c r="F57" s="16">
        <f t="shared" si="3"/>
        <v>1.88550198429452</v>
      </c>
    </row>
    <row r="58" spans="1:6" ht="15" customHeight="1">
      <c r="A58" s="4" t="s">
        <v>97</v>
      </c>
      <c r="B58" s="11"/>
      <c r="C58" s="6">
        <v>497.96</v>
      </c>
      <c r="D58" s="9"/>
      <c r="E58" s="16">
        <f t="shared" si="2"/>
        <v>0</v>
      </c>
      <c r="F58" s="16" t="e">
        <f t="shared" si="3"/>
        <v>#DIV/0!</v>
      </c>
    </row>
    <row r="59" spans="1:6" s="3" customFormat="1" ht="15" customHeight="1">
      <c r="A59" s="2" t="s">
        <v>24</v>
      </c>
      <c r="B59" s="8">
        <f>SUM(B60:B66)</f>
        <v>5101.380000000001</v>
      </c>
      <c r="C59" s="8">
        <f>SUM(C60:C66)</f>
        <v>5734.47</v>
      </c>
      <c r="D59" s="8">
        <f>SUM(D60:D66)</f>
        <v>6287.660000000001</v>
      </c>
      <c r="E59" s="20">
        <f t="shared" si="2"/>
        <v>1.096467502663716</v>
      </c>
      <c r="F59" s="20">
        <f t="shared" si="3"/>
        <v>1.2325409987101528</v>
      </c>
    </row>
    <row r="60" spans="1:6" ht="15" customHeight="1">
      <c r="A60" s="4" t="s">
        <v>84</v>
      </c>
      <c r="B60" s="6">
        <v>3646.23</v>
      </c>
      <c r="C60" s="6">
        <v>4464.55</v>
      </c>
      <c r="D60" s="6">
        <v>4089.37</v>
      </c>
      <c r="E60" s="16">
        <f t="shared" si="2"/>
        <v>0.9159646548924303</v>
      </c>
      <c r="F60" s="16">
        <f t="shared" si="3"/>
        <v>1.1215337485567285</v>
      </c>
    </row>
    <row r="61" spans="1:6" ht="15" customHeight="1">
      <c r="A61" s="4" t="s">
        <v>85</v>
      </c>
      <c r="B61" s="6">
        <v>164.49</v>
      </c>
      <c r="C61" s="6">
        <v>177.71</v>
      </c>
      <c r="D61" s="6">
        <v>177.57</v>
      </c>
      <c r="E61" s="16">
        <f t="shared" si="2"/>
        <v>0.9992121996511169</v>
      </c>
      <c r="F61" s="16">
        <f t="shared" si="3"/>
        <v>1.079518511763633</v>
      </c>
    </row>
    <row r="62" spans="1:6" ht="15" customHeight="1">
      <c r="A62" s="4" t="s">
        <v>86</v>
      </c>
      <c r="B62" s="6">
        <v>184.78</v>
      </c>
      <c r="C62" s="6">
        <v>236.43</v>
      </c>
      <c r="D62" s="6">
        <v>219.31</v>
      </c>
      <c r="E62" s="16">
        <f aca="true" t="shared" si="6" ref="E62:E72">D62/C62</f>
        <v>0.9275895613923782</v>
      </c>
      <c r="F62" s="16">
        <f aca="true" t="shared" si="7" ref="F62:F72">D62/B62</f>
        <v>1.1868708734711548</v>
      </c>
    </row>
    <row r="63" spans="1:6" ht="15" customHeight="1">
      <c r="A63" s="4" t="s">
        <v>87</v>
      </c>
      <c r="B63" s="6">
        <v>184.78</v>
      </c>
      <c r="C63" s="6">
        <v>236.43</v>
      </c>
      <c r="D63" s="6">
        <v>219.31</v>
      </c>
      <c r="E63" s="16">
        <f t="shared" si="6"/>
        <v>0.9275895613923782</v>
      </c>
      <c r="F63" s="16">
        <f t="shared" si="7"/>
        <v>1.1868708734711548</v>
      </c>
    </row>
    <row r="64" spans="1:6" ht="15" customHeight="1">
      <c r="A64" s="4" t="s">
        <v>76</v>
      </c>
      <c r="B64" s="6">
        <v>921.1</v>
      </c>
      <c r="C64" s="6">
        <v>525.56</v>
      </c>
      <c r="D64" s="6">
        <v>1050</v>
      </c>
      <c r="E64" s="16">
        <f t="shared" si="6"/>
        <v>1.9978689397975495</v>
      </c>
      <c r="F64" s="16">
        <f t="shared" si="7"/>
        <v>1.1399413744436</v>
      </c>
    </row>
    <row r="65" spans="1:6" ht="15" customHeight="1">
      <c r="A65" s="4" t="s">
        <v>18</v>
      </c>
      <c r="B65" s="6"/>
      <c r="C65" s="6">
        <v>93.79</v>
      </c>
      <c r="D65" s="6">
        <v>185.1</v>
      </c>
      <c r="E65" s="16">
        <f t="shared" si="6"/>
        <v>1.9735579486085935</v>
      </c>
      <c r="F65" s="16" t="e">
        <f t="shared" si="7"/>
        <v>#DIV/0!</v>
      </c>
    </row>
    <row r="66" spans="1:6" ht="15" customHeight="1">
      <c r="A66" s="4" t="s">
        <v>6</v>
      </c>
      <c r="B66" s="6"/>
      <c r="C66" s="10"/>
      <c r="D66" s="6">
        <v>347</v>
      </c>
      <c r="E66" s="16" t="e">
        <f t="shared" si="6"/>
        <v>#DIV/0!</v>
      </c>
      <c r="F66" s="16" t="e">
        <f t="shared" si="7"/>
        <v>#DIV/0!</v>
      </c>
    </row>
    <row r="67" spans="1:6" s="3" customFormat="1" ht="15" customHeight="1">
      <c r="A67" s="2" t="s">
        <v>26</v>
      </c>
      <c r="B67" s="8">
        <f>SUM(B68:B81)</f>
        <v>162922.71</v>
      </c>
      <c r="C67" s="8">
        <f>SUM(C68:C81)</f>
        <v>14267.32</v>
      </c>
      <c r="D67" s="8">
        <f>SUM(D68:D81)</f>
        <v>168828.89</v>
      </c>
      <c r="E67" s="13">
        <f t="shared" si="6"/>
        <v>11.833258804036078</v>
      </c>
      <c r="F67" s="13">
        <f t="shared" si="7"/>
        <v>1.036251422530352</v>
      </c>
    </row>
    <row r="68" spans="1:6" ht="15" customHeight="1">
      <c r="A68" s="4" t="s">
        <v>84</v>
      </c>
      <c r="B68" s="6">
        <v>11426.07</v>
      </c>
      <c r="C68" s="6">
        <v>12141.81</v>
      </c>
      <c r="D68" s="6">
        <v>12721.84</v>
      </c>
      <c r="E68" s="16">
        <f t="shared" si="6"/>
        <v>1.0477712960423529</v>
      </c>
      <c r="F68" s="16">
        <f t="shared" si="7"/>
        <v>1.1134046964529363</v>
      </c>
    </row>
    <row r="69" spans="1:6" ht="15" customHeight="1">
      <c r="A69" s="4" t="s">
        <v>89</v>
      </c>
      <c r="B69" s="6">
        <v>45.5</v>
      </c>
      <c r="C69" s="6">
        <v>52.07</v>
      </c>
      <c r="D69" s="6">
        <v>52.57</v>
      </c>
      <c r="E69" s="16">
        <f t="shared" si="6"/>
        <v>1.0096024582293066</v>
      </c>
      <c r="F69" s="16">
        <f t="shared" si="7"/>
        <v>1.1553846153846155</v>
      </c>
    </row>
    <row r="70" spans="1:6" ht="15" customHeight="1">
      <c r="A70" s="4" t="s">
        <v>85</v>
      </c>
      <c r="B70" s="6">
        <v>584.27</v>
      </c>
      <c r="C70" s="6">
        <v>621.46</v>
      </c>
      <c r="D70" s="6">
        <v>657.23</v>
      </c>
      <c r="E70" s="16">
        <f t="shared" si="6"/>
        <v>1.0575580085604865</v>
      </c>
      <c r="F70" s="16">
        <f t="shared" si="7"/>
        <v>1.1248737741112842</v>
      </c>
    </row>
    <row r="71" spans="1:6" ht="15" customHeight="1">
      <c r="A71" s="4" t="s">
        <v>86</v>
      </c>
      <c r="B71" s="6">
        <v>634.54</v>
      </c>
      <c r="C71" s="6">
        <v>674.49</v>
      </c>
      <c r="D71" s="6">
        <v>706.94</v>
      </c>
      <c r="E71" s="16">
        <f t="shared" si="6"/>
        <v>1.0481104241723378</v>
      </c>
      <c r="F71" s="16">
        <f t="shared" si="7"/>
        <v>1.1140984019919944</v>
      </c>
    </row>
    <row r="72" spans="1:6" ht="15" customHeight="1">
      <c r="A72" s="4" t="s">
        <v>87</v>
      </c>
      <c r="B72" s="6">
        <v>634.54</v>
      </c>
      <c r="C72" s="6">
        <v>674.49</v>
      </c>
      <c r="D72" s="6">
        <v>706.94</v>
      </c>
      <c r="E72" s="16">
        <f t="shared" si="6"/>
        <v>1.0481104241723378</v>
      </c>
      <c r="F72" s="16">
        <f t="shared" si="7"/>
        <v>1.1140984019919944</v>
      </c>
    </row>
    <row r="73" spans="1:6" ht="15" customHeight="1">
      <c r="A73" s="4" t="s">
        <v>27</v>
      </c>
      <c r="B73" s="5" t="s">
        <v>3</v>
      </c>
      <c r="C73" s="5"/>
      <c r="D73" s="6">
        <v>20.15</v>
      </c>
      <c r="E73" s="16" t="e">
        <f aca="true" t="shared" si="8" ref="E73:E81">D73/C73</f>
        <v>#DIV/0!</v>
      </c>
      <c r="F73" s="16" t="e">
        <f aca="true" t="shared" si="9" ref="F73:F81">D73/B73</f>
        <v>#VALUE!</v>
      </c>
    </row>
    <row r="74" spans="1:6" ht="15" customHeight="1">
      <c r="A74" s="4" t="s">
        <v>71</v>
      </c>
      <c r="B74" s="5" t="s">
        <v>3</v>
      </c>
      <c r="C74" s="5"/>
      <c r="D74" s="6">
        <v>4857.55</v>
      </c>
      <c r="E74" s="16" t="e">
        <f t="shared" si="8"/>
        <v>#DIV/0!</v>
      </c>
      <c r="F74" s="16" t="e">
        <f t="shared" si="9"/>
        <v>#VALUE!</v>
      </c>
    </row>
    <row r="75" spans="1:6" ht="15" customHeight="1">
      <c r="A75" s="4" t="s">
        <v>105</v>
      </c>
      <c r="B75" s="5" t="s">
        <v>3</v>
      </c>
      <c r="C75" s="5"/>
      <c r="D75" s="6">
        <v>350</v>
      </c>
      <c r="E75" s="16" t="e">
        <f t="shared" si="8"/>
        <v>#DIV/0!</v>
      </c>
      <c r="F75" s="16" t="e">
        <f t="shared" si="9"/>
        <v>#VALUE!</v>
      </c>
    </row>
    <row r="76" spans="1:6" ht="15" customHeight="1">
      <c r="A76" s="4" t="s">
        <v>14</v>
      </c>
      <c r="B76" s="5" t="s">
        <v>3</v>
      </c>
      <c r="C76" s="5"/>
      <c r="D76" s="6">
        <v>297</v>
      </c>
      <c r="E76" s="16" t="e">
        <f t="shared" si="8"/>
        <v>#DIV/0!</v>
      </c>
      <c r="F76" s="16" t="e">
        <f t="shared" si="9"/>
        <v>#VALUE!</v>
      </c>
    </row>
    <row r="77" spans="1:6" ht="15" customHeight="1">
      <c r="A77" s="4" t="s">
        <v>16</v>
      </c>
      <c r="B77" s="6">
        <v>310.15</v>
      </c>
      <c r="C77" s="6"/>
      <c r="D77" s="9">
        <v>313.5</v>
      </c>
      <c r="E77" s="16" t="e">
        <f t="shared" si="8"/>
        <v>#DIV/0!</v>
      </c>
      <c r="F77" s="16">
        <f t="shared" si="9"/>
        <v>1.0108012252136065</v>
      </c>
    </row>
    <row r="78" spans="1:6" ht="15" customHeight="1">
      <c r="A78" s="4" t="s">
        <v>56</v>
      </c>
      <c r="B78" s="6">
        <v>248.96</v>
      </c>
      <c r="C78" s="6"/>
      <c r="D78" s="9">
        <v>164.07</v>
      </c>
      <c r="E78" s="16" t="e">
        <f t="shared" si="8"/>
        <v>#DIV/0!</v>
      </c>
      <c r="F78" s="16">
        <f t="shared" si="9"/>
        <v>0.659021529562982</v>
      </c>
    </row>
    <row r="79" spans="1:6" ht="15" customHeight="1">
      <c r="A79" s="4" t="s">
        <v>25</v>
      </c>
      <c r="B79" s="11"/>
      <c r="C79" s="6">
        <v>103</v>
      </c>
      <c r="D79" s="9"/>
      <c r="E79" s="16">
        <f t="shared" si="8"/>
        <v>0</v>
      </c>
      <c r="F79" s="16" t="e">
        <f t="shared" si="9"/>
        <v>#DIV/0!</v>
      </c>
    </row>
    <row r="80" spans="1:6" ht="15" customHeight="1">
      <c r="A80" s="4" t="s">
        <v>28</v>
      </c>
      <c r="B80" s="6">
        <v>149038.68</v>
      </c>
      <c r="C80" s="6"/>
      <c r="D80" s="9">
        <v>2981.1</v>
      </c>
      <c r="E80" s="16" t="e">
        <f t="shared" si="8"/>
        <v>#DIV/0!</v>
      </c>
      <c r="F80" s="16">
        <f t="shared" si="9"/>
        <v>0.02000219003549951</v>
      </c>
    </row>
    <row r="81" spans="1:6" ht="15" customHeight="1">
      <c r="A81" s="4" t="s">
        <v>93</v>
      </c>
      <c r="B81" s="5" t="s">
        <v>3</v>
      </c>
      <c r="C81" s="5"/>
      <c r="D81" s="6">
        <v>145000</v>
      </c>
      <c r="E81" s="16" t="e">
        <f t="shared" si="8"/>
        <v>#DIV/0!</v>
      </c>
      <c r="F81" s="16" t="e">
        <f t="shared" si="9"/>
        <v>#VALUE!</v>
      </c>
    </row>
    <row r="82" spans="1:6" s="3" customFormat="1" ht="15" customHeight="1">
      <c r="A82" s="2" t="s">
        <v>106</v>
      </c>
      <c r="B82" s="8">
        <f>SUM(B83:B98)</f>
        <v>522416.56999999995</v>
      </c>
      <c r="C82" s="8">
        <f>SUM(C83:C98)</f>
        <v>256583.42</v>
      </c>
      <c r="D82" s="8">
        <f>SUM(D83:D98)</f>
        <v>519813.66000000003</v>
      </c>
      <c r="E82" s="13">
        <f aca="true" t="shared" si="10" ref="E82:E87">D82/C82</f>
        <v>2.025905103299348</v>
      </c>
      <c r="F82" s="13">
        <f aca="true" t="shared" si="11" ref="F82:F87">D82/B82</f>
        <v>0.9950175584974268</v>
      </c>
    </row>
    <row r="83" spans="1:6" ht="15" customHeight="1">
      <c r="A83" s="4" t="s">
        <v>84</v>
      </c>
      <c r="B83" s="6">
        <v>4887.34</v>
      </c>
      <c r="C83" s="6">
        <v>4950.26</v>
      </c>
      <c r="D83" s="6">
        <v>5412.39</v>
      </c>
      <c r="E83" s="16">
        <f t="shared" si="10"/>
        <v>1.093354692480799</v>
      </c>
      <c r="F83" s="16">
        <f t="shared" si="11"/>
        <v>1.1074306268849723</v>
      </c>
    </row>
    <row r="84" spans="1:6" ht="15" customHeight="1">
      <c r="A84" s="4" t="s">
        <v>89</v>
      </c>
      <c r="B84" s="6">
        <v>15.2</v>
      </c>
      <c r="C84" s="6">
        <v>15.52</v>
      </c>
      <c r="D84" s="6">
        <v>13.3</v>
      </c>
      <c r="E84" s="16">
        <f t="shared" si="10"/>
        <v>0.856958762886598</v>
      </c>
      <c r="F84" s="16">
        <f t="shared" si="11"/>
        <v>0.8750000000000001</v>
      </c>
    </row>
    <row r="85" spans="1:6" ht="15" customHeight="1">
      <c r="A85" s="4" t="s">
        <v>85</v>
      </c>
      <c r="B85" s="6">
        <v>278.65</v>
      </c>
      <c r="C85" s="6">
        <v>287.24</v>
      </c>
      <c r="D85" s="6">
        <v>316.12</v>
      </c>
      <c r="E85" s="16">
        <f t="shared" si="10"/>
        <v>1.100543099846818</v>
      </c>
      <c r="F85" s="16">
        <f t="shared" si="11"/>
        <v>1.1344697649380946</v>
      </c>
    </row>
    <row r="86" spans="1:6" ht="15" customHeight="1">
      <c r="A86" s="4" t="s">
        <v>86</v>
      </c>
      <c r="B86" s="6">
        <v>272.71</v>
      </c>
      <c r="C86" s="6">
        <v>276.48</v>
      </c>
      <c r="D86" s="6">
        <v>302.21</v>
      </c>
      <c r="E86" s="16">
        <f t="shared" si="10"/>
        <v>1.0930627893518516</v>
      </c>
      <c r="F86" s="16">
        <f t="shared" si="11"/>
        <v>1.1081735176561183</v>
      </c>
    </row>
    <row r="87" spans="1:6" ht="15" customHeight="1">
      <c r="A87" s="4" t="s">
        <v>87</v>
      </c>
      <c r="B87" s="6">
        <v>272.71</v>
      </c>
      <c r="C87" s="6">
        <v>276.48</v>
      </c>
      <c r="D87" s="6">
        <v>302.21</v>
      </c>
      <c r="E87" s="16">
        <f t="shared" si="10"/>
        <v>1.0930627893518516</v>
      </c>
      <c r="F87" s="16">
        <f t="shared" si="11"/>
        <v>1.1081735176561183</v>
      </c>
    </row>
    <row r="88" spans="1:6" ht="15" customHeight="1">
      <c r="A88" s="4" t="s">
        <v>9</v>
      </c>
      <c r="B88" s="6">
        <v>19782.72</v>
      </c>
      <c r="C88" s="6">
        <v>9370.31</v>
      </c>
      <c r="D88" s="6">
        <v>10974.96</v>
      </c>
      <c r="E88" s="16">
        <f aca="true" t="shared" si="12" ref="E88:E97">D88/C88</f>
        <v>1.1712483365011404</v>
      </c>
      <c r="F88" s="16">
        <f aca="true" t="shared" si="13" ref="F88:F97">D88/B88</f>
        <v>0.5547750764303391</v>
      </c>
    </row>
    <row r="89" spans="1:6" ht="15" customHeight="1">
      <c r="A89" s="4" t="s">
        <v>11</v>
      </c>
      <c r="B89" s="5" t="s">
        <v>3</v>
      </c>
      <c r="C89" s="5"/>
      <c r="D89" s="6">
        <v>254.23</v>
      </c>
      <c r="E89" s="16" t="e">
        <f>D89/C89</f>
        <v>#DIV/0!</v>
      </c>
      <c r="F89" s="16" t="e">
        <f>D89/B89</f>
        <v>#VALUE!</v>
      </c>
    </row>
    <row r="90" spans="1:6" ht="15" customHeight="1">
      <c r="A90" s="4" t="s">
        <v>76</v>
      </c>
      <c r="B90" s="6">
        <v>335.2</v>
      </c>
      <c r="C90" s="6"/>
      <c r="D90" s="9"/>
      <c r="E90" s="16" t="e">
        <f>D90/C90</f>
        <v>#DIV/0!</v>
      </c>
      <c r="F90" s="16">
        <f>D90/B90</f>
        <v>0</v>
      </c>
    </row>
    <row r="91" spans="1:6" ht="15" customHeight="1">
      <c r="A91" s="4" t="s">
        <v>98</v>
      </c>
      <c r="B91" s="5" t="s">
        <v>3</v>
      </c>
      <c r="C91" s="6">
        <v>1995</v>
      </c>
      <c r="D91" s="9"/>
      <c r="E91" s="16">
        <f t="shared" si="12"/>
        <v>0</v>
      </c>
      <c r="F91" s="16" t="e">
        <f t="shared" si="13"/>
        <v>#VALUE!</v>
      </c>
    </row>
    <row r="92" spans="1:6" ht="15" customHeight="1">
      <c r="A92" s="4" t="s">
        <v>25</v>
      </c>
      <c r="B92" s="5" t="s">
        <v>3</v>
      </c>
      <c r="C92" s="6">
        <v>61.4</v>
      </c>
      <c r="D92" s="9"/>
      <c r="E92" s="16">
        <f t="shared" si="12"/>
        <v>0</v>
      </c>
      <c r="F92" s="16" t="e">
        <f t="shared" si="13"/>
        <v>#VALUE!</v>
      </c>
    </row>
    <row r="93" spans="1:6" ht="15" customHeight="1">
      <c r="A93" s="4" t="s">
        <v>61</v>
      </c>
      <c r="B93" s="6">
        <v>24421.77</v>
      </c>
      <c r="C93" s="6">
        <v>19625</v>
      </c>
      <c r="D93" s="9"/>
      <c r="E93" s="16">
        <f t="shared" si="12"/>
        <v>0</v>
      </c>
      <c r="F93" s="16">
        <f t="shared" si="13"/>
        <v>0</v>
      </c>
    </row>
    <row r="94" spans="1:6" ht="15" customHeight="1">
      <c r="A94" s="4" t="s">
        <v>28</v>
      </c>
      <c r="B94" s="6">
        <v>376304.61</v>
      </c>
      <c r="C94" s="6">
        <v>219725.73</v>
      </c>
      <c r="D94" s="9">
        <v>249687.77</v>
      </c>
      <c r="E94" s="16">
        <f t="shared" si="12"/>
        <v>1.1363610898004526</v>
      </c>
      <c r="F94" s="16">
        <f t="shared" si="13"/>
        <v>0.6635256740543253</v>
      </c>
    </row>
    <row r="95" spans="1:6" ht="15" customHeight="1">
      <c r="A95" s="4" t="s">
        <v>99</v>
      </c>
      <c r="B95" s="5" t="s">
        <v>3</v>
      </c>
      <c r="C95" s="5"/>
      <c r="D95" s="6">
        <v>32627.01</v>
      </c>
      <c r="E95" s="16" t="e">
        <f>D95/C95</f>
        <v>#DIV/0!</v>
      </c>
      <c r="F95" s="16" t="e">
        <f>D95/B95</f>
        <v>#VALUE!</v>
      </c>
    </row>
    <row r="96" spans="1:6" ht="15" customHeight="1">
      <c r="A96" s="4" t="s">
        <v>93</v>
      </c>
      <c r="B96" s="6">
        <v>95845.66</v>
      </c>
      <c r="C96" s="6"/>
      <c r="D96" s="9"/>
      <c r="E96" s="16" t="e">
        <f>D96/C96</f>
        <v>#DIV/0!</v>
      </c>
      <c r="F96" s="16">
        <f>D96/B96</f>
        <v>0</v>
      </c>
    </row>
    <row r="97" spans="1:6" ht="15" customHeight="1">
      <c r="A97" s="4" t="s">
        <v>62</v>
      </c>
      <c r="B97" s="11"/>
      <c r="C97" s="10"/>
      <c r="D97" s="9">
        <v>186016.93</v>
      </c>
      <c r="E97" s="16" t="e">
        <f t="shared" si="12"/>
        <v>#DIV/0!</v>
      </c>
      <c r="F97" s="16" t="e">
        <f t="shared" si="13"/>
        <v>#DIV/0!</v>
      </c>
    </row>
    <row r="98" spans="1:6" ht="15" customHeight="1">
      <c r="A98" s="4" t="s">
        <v>20</v>
      </c>
      <c r="B98" s="11"/>
      <c r="C98" s="10"/>
      <c r="D98" s="9">
        <f>37304.7-3398.17</f>
        <v>33906.53</v>
      </c>
      <c r="E98" s="16" t="e">
        <f aca="true" t="shared" si="14" ref="E98:E110">D98/C98</f>
        <v>#DIV/0!</v>
      </c>
      <c r="F98" s="16" t="e">
        <f aca="true" t="shared" si="15" ref="F98:F110">D98/B98</f>
        <v>#DIV/0!</v>
      </c>
    </row>
    <row r="99" spans="1:6" s="3" customFormat="1" ht="15" customHeight="1">
      <c r="A99" s="2" t="s">
        <v>29</v>
      </c>
      <c r="B99" s="8">
        <f>SUM(B100:B120)</f>
        <v>26874.040000000005</v>
      </c>
      <c r="C99" s="8">
        <f>SUM(C100:C120)</f>
        <v>29071.83</v>
      </c>
      <c r="D99" s="8">
        <f>SUM(D100:D120)</f>
        <v>29667.85</v>
      </c>
      <c r="E99" s="13">
        <f t="shared" si="14"/>
        <v>1.0205016333681092</v>
      </c>
      <c r="F99" s="13">
        <f t="shared" si="15"/>
        <v>1.1039594344579375</v>
      </c>
    </row>
    <row r="100" spans="1:6" ht="15" customHeight="1">
      <c r="A100" s="4" t="s">
        <v>84</v>
      </c>
      <c r="B100" s="6">
        <v>20181.75</v>
      </c>
      <c r="C100" s="6">
        <v>23166.07</v>
      </c>
      <c r="D100" s="6">
        <v>22029.56</v>
      </c>
      <c r="E100" s="16">
        <f t="shared" si="14"/>
        <v>0.9509407508481155</v>
      </c>
      <c r="F100" s="16">
        <f t="shared" si="15"/>
        <v>1.0915584624722832</v>
      </c>
    </row>
    <row r="101" spans="1:6" ht="15" customHeight="1">
      <c r="A101" s="4" t="s">
        <v>89</v>
      </c>
      <c r="B101" s="6">
        <v>8.17</v>
      </c>
      <c r="C101" s="6">
        <v>12.81</v>
      </c>
      <c r="D101" s="6">
        <v>12.77</v>
      </c>
      <c r="E101" s="16">
        <f t="shared" si="14"/>
        <v>0.9968774395003902</v>
      </c>
      <c r="F101" s="16">
        <f t="shared" si="15"/>
        <v>1.5630354957160342</v>
      </c>
    </row>
    <row r="102" spans="1:6" ht="15" customHeight="1">
      <c r="A102" s="4" t="s">
        <v>85</v>
      </c>
      <c r="B102" s="6">
        <v>1089.38</v>
      </c>
      <c r="C102" s="6">
        <v>1237.36</v>
      </c>
      <c r="D102" s="6">
        <v>1180.36</v>
      </c>
      <c r="E102" s="16">
        <f t="shared" si="14"/>
        <v>0.9539341824529644</v>
      </c>
      <c r="F102" s="16">
        <f t="shared" si="15"/>
        <v>1.083515394077365</v>
      </c>
    </row>
    <row r="103" spans="1:6" ht="15" customHeight="1">
      <c r="A103" s="4" t="s">
        <v>86</v>
      </c>
      <c r="B103" s="6">
        <v>1119.97</v>
      </c>
      <c r="C103" s="6">
        <v>1285.16</v>
      </c>
      <c r="D103" s="6">
        <v>1222.26</v>
      </c>
      <c r="E103" s="16">
        <f t="shared" si="14"/>
        <v>0.9510566777677487</v>
      </c>
      <c r="F103" s="16">
        <f t="shared" si="15"/>
        <v>1.091332803557238</v>
      </c>
    </row>
    <row r="104" spans="1:6" ht="15" customHeight="1">
      <c r="A104" s="4" t="s">
        <v>87</v>
      </c>
      <c r="B104" s="6">
        <v>1119.97</v>
      </c>
      <c r="C104" s="6">
        <v>1285.16</v>
      </c>
      <c r="D104" s="6">
        <v>1222.26</v>
      </c>
      <c r="E104" s="16">
        <f t="shared" si="14"/>
        <v>0.9510566777677487</v>
      </c>
      <c r="F104" s="16">
        <f t="shared" si="15"/>
        <v>1.091332803557238</v>
      </c>
    </row>
    <row r="105" spans="1:6" ht="15" customHeight="1">
      <c r="A105" s="4" t="s">
        <v>9</v>
      </c>
      <c r="B105" s="6">
        <v>280.54</v>
      </c>
      <c r="C105" s="6">
        <v>1682.05</v>
      </c>
      <c r="D105" s="9"/>
      <c r="E105" s="16">
        <f t="shared" si="14"/>
        <v>0</v>
      </c>
      <c r="F105" s="16">
        <f t="shared" si="15"/>
        <v>0</v>
      </c>
    </row>
    <row r="106" spans="1:6" ht="15" customHeight="1">
      <c r="A106" s="4" t="s">
        <v>10</v>
      </c>
      <c r="B106" s="6">
        <v>993.95</v>
      </c>
      <c r="C106" s="6">
        <v>100.77</v>
      </c>
      <c r="D106" s="9">
        <v>15.89</v>
      </c>
      <c r="E106" s="16">
        <f t="shared" si="14"/>
        <v>0.1576858191922199</v>
      </c>
      <c r="F106" s="16">
        <f t="shared" si="15"/>
        <v>0.01598671965390613</v>
      </c>
    </row>
    <row r="107" spans="1:6" ht="15" customHeight="1">
      <c r="A107" s="4" t="s">
        <v>11</v>
      </c>
      <c r="B107" s="6">
        <v>36.32</v>
      </c>
      <c r="C107" s="6">
        <v>36.32</v>
      </c>
      <c r="D107" s="9">
        <v>24.21</v>
      </c>
      <c r="E107" s="16">
        <f t="shared" si="14"/>
        <v>0.6665748898678414</v>
      </c>
      <c r="F107" s="16">
        <f t="shared" si="15"/>
        <v>0.6665748898678414</v>
      </c>
    </row>
    <row r="108" spans="1:6" ht="15" customHeight="1">
      <c r="A108" s="4" t="s">
        <v>12</v>
      </c>
      <c r="B108" s="5" t="s">
        <v>3</v>
      </c>
      <c r="C108" s="6">
        <v>53.73</v>
      </c>
      <c r="D108" s="9"/>
      <c r="E108" s="16">
        <f t="shared" si="14"/>
        <v>0</v>
      </c>
      <c r="F108" s="16" t="e">
        <f t="shared" si="15"/>
        <v>#VALUE!</v>
      </c>
    </row>
    <row r="109" spans="1:6" ht="15" customHeight="1">
      <c r="A109" s="4" t="s">
        <v>65</v>
      </c>
      <c r="B109" s="5" t="s">
        <v>3</v>
      </c>
      <c r="C109" s="6">
        <f>67.98-9.99</f>
        <v>57.99</v>
      </c>
      <c r="D109" s="6">
        <v>88.69</v>
      </c>
      <c r="E109" s="16">
        <f t="shared" si="14"/>
        <v>1.5294016209691326</v>
      </c>
      <c r="F109" s="16" t="e">
        <f t="shared" si="15"/>
        <v>#VALUE!</v>
      </c>
    </row>
    <row r="110" spans="1:6" ht="15" customHeight="1">
      <c r="A110" s="4" t="s">
        <v>76</v>
      </c>
      <c r="B110" s="5" t="s">
        <v>3</v>
      </c>
      <c r="C110" s="6">
        <v>362.7</v>
      </c>
      <c r="D110" s="6">
        <v>748.4</v>
      </c>
      <c r="E110" s="16">
        <f t="shared" si="14"/>
        <v>2.0634132892197408</v>
      </c>
      <c r="F110" s="16" t="e">
        <f t="shared" si="15"/>
        <v>#VALUE!</v>
      </c>
    </row>
    <row r="111" spans="1:6" ht="15" customHeight="1">
      <c r="A111" s="4" t="s">
        <v>55</v>
      </c>
      <c r="B111" s="5" t="s">
        <v>3</v>
      </c>
      <c r="C111" s="6">
        <f>12-6</f>
        <v>6</v>
      </c>
      <c r="D111" s="6"/>
      <c r="E111" s="16">
        <f aca="true" t="shared" si="16" ref="E111:E116">D111/C111</f>
        <v>0</v>
      </c>
      <c r="F111" s="16" t="e">
        <f aca="true" t="shared" si="17" ref="F111:F116">D111/B111</f>
        <v>#VALUE!</v>
      </c>
    </row>
    <row r="112" spans="1:6" ht="15" customHeight="1">
      <c r="A112" s="4" t="s">
        <v>74</v>
      </c>
      <c r="B112" s="6">
        <v>96</v>
      </c>
      <c r="C112" s="6"/>
      <c r="D112" s="9">
        <v>60</v>
      </c>
      <c r="E112" s="16" t="e">
        <f t="shared" si="16"/>
        <v>#DIV/0!</v>
      </c>
      <c r="F112" s="16">
        <f t="shared" si="17"/>
        <v>0.625</v>
      </c>
    </row>
    <row r="113" spans="1:6" ht="15" customHeight="1">
      <c r="A113" s="4" t="s">
        <v>16</v>
      </c>
      <c r="B113" s="6">
        <v>218.5</v>
      </c>
      <c r="C113" s="6">
        <f>189-39</f>
        <v>150</v>
      </c>
      <c r="D113" s="9"/>
      <c r="E113" s="16">
        <f t="shared" si="16"/>
        <v>0</v>
      </c>
      <c r="F113" s="16">
        <f t="shared" si="17"/>
        <v>0</v>
      </c>
    </row>
    <row r="114" spans="1:6" ht="15" customHeight="1">
      <c r="A114" s="4" t="s">
        <v>56</v>
      </c>
      <c r="B114" s="6">
        <v>1490.99</v>
      </c>
      <c r="C114" s="6">
        <v>733.51</v>
      </c>
      <c r="D114" s="9">
        <v>1691.45</v>
      </c>
      <c r="E114" s="16">
        <f t="shared" si="16"/>
        <v>2.3059671988111954</v>
      </c>
      <c r="F114" s="16">
        <f t="shared" si="17"/>
        <v>1.1344475818080604</v>
      </c>
    </row>
    <row r="115" spans="1:6" ht="15" customHeight="1">
      <c r="A115" s="4" t="s">
        <v>59</v>
      </c>
      <c r="B115" s="5" t="s">
        <v>3</v>
      </c>
      <c r="C115" s="6">
        <v>-1890</v>
      </c>
      <c r="D115" s="6"/>
      <c r="E115" s="16">
        <f>D115/C115</f>
        <v>0</v>
      </c>
      <c r="F115" s="16" t="e">
        <f>D115/B115</f>
        <v>#VALUE!</v>
      </c>
    </row>
    <row r="116" spans="1:6" ht="15" customHeight="1">
      <c r="A116" s="4" t="s">
        <v>30</v>
      </c>
      <c r="B116" s="5" t="s">
        <v>3</v>
      </c>
      <c r="C116" s="6">
        <v>550</v>
      </c>
      <c r="D116" s="9"/>
      <c r="E116" s="16">
        <f t="shared" si="16"/>
        <v>0</v>
      </c>
      <c r="F116" s="16" t="e">
        <f t="shared" si="17"/>
        <v>#VALUE!</v>
      </c>
    </row>
    <row r="117" spans="1:6" ht="15" customHeight="1">
      <c r="A117" s="4" t="s">
        <v>57</v>
      </c>
      <c r="B117" s="6">
        <v>143</v>
      </c>
      <c r="C117" s="10">
        <f>426.4-213.2</f>
        <v>213.2</v>
      </c>
      <c r="D117" s="9"/>
      <c r="E117" s="16">
        <f>D117/C117</f>
        <v>0</v>
      </c>
      <c r="F117" s="16">
        <f>D117/B117</f>
        <v>0</v>
      </c>
    </row>
    <row r="118" spans="1:6" ht="15" customHeight="1">
      <c r="A118" s="4" t="s">
        <v>67</v>
      </c>
      <c r="B118" s="6">
        <v>25.5</v>
      </c>
      <c r="C118" s="10">
        <f>58-29</f>
        <v>29</v>
      </c>
      <c r="D118" s="9"/>
      <c r="E118" s="16">
        <f>D118/C118</f>
        <v>0</v>
      </c>
      <c r="F118" s="16">
        <f>D118/B118</f>
        <v>0</v>
      </c>
    </row>
    <row r="119" spans="1:6" ht="15" customHeight="1">
      <c r="A119" s="4" t="s">
        <v>60</v>
      </c>
      <c r="B119" s="6">
        <v>70</v>
      </c>
      <c r="C119" s="10"/>
      <c r="D119" s="9"/>
      <c r="E119" s="16" t="e">
        <f>D119/C119</f>
        <v>#DIV/0!</v>
      </c>
      <c r="F119" s="16">
        <f>D119/B119</f>
        <v>0</v>
      </c>
    </row>
    <row r="120" spans="1:6" ht="15" customHeight="1">
      <c r="A120" s="4" t="s">
        <v>25</v>
      </c>
      <c r="B120" s="11"/>
      <c r="C120" s="10"/>
      <c r="D120" s="9">
        <v>1372</v>
      </c>
      <c r="E120" s="16" t="e">
        <f>D120/C120</f>
        <v>#DIV/0!</v>
      </c>
      <c r="F120" s="16" t="e">
        <f>D120/B120</f>
        <v>#DIV/0!</v>
      </c>
    </row>
    <row r="121" spans="1:6" s="3" customFormat="1" ht="15" customHeight="1">
      <c r="A121" s="2" t="s">
        <v>32</v>
      </c>
      <c r="B121" s="8">
        <f>SUM(B122:B134)</f>
        <v>3592.0499999999997</v>
      </c>
      <c r="C121" s="8">
        <f>SUM(C122:C134)</f>
        <v>3667.26</v>
      </c>
      <c r="D121" s="8">
        <f>SUM(D122:D134)</f>
        <v>4676.0599999999995</v>
      </c>
      <c r="E121" s="13">
        <f>D121/C121</f>
        <v>1.2750827593353073</v>
      </c>
      <c r="F121" s="13">
        <f>D121/B121</f>
        <v>1.3017803204298382</v>
      </c>
    </row>
    <row r="122" spans="1:6" ht="15" customHeight="1">
      <c r="A122" s="4" t="s">
        <v>84</v>
      </c>
      <c r="B122" s="6">
        <v>1814.5</v>
      </c>
      <c r="C122" s="6">
        <v>1614.78</v>
      </c>
      <c r="D122" s="6">
        <v>1944.78</v>
      </c>
      <c r="E122" s="16">
        <f aca="true" t="shared" si="18" ref="E122:E181">D122/C122</f>
        <v>1.2043622041392636</v>
      </c>
      <c r="F122" s="16">
        <f aca="true" t="shared" si="19" ref="F122:F181">D122/B122</f>
        <v>1.071799393772389</v>
      </c>
    </row>
    <row r="123" spans="1:6" ht="15" customHeight="1">
      <c r="A123" s="4" t="s">
        <v>89</v>
      </c>
      <c r="B123" s="6">
        <v>7.6</v>
      </c>
      <c r="C123" s="6">
        <v>6.27</v>
      </c>
      <c r="D123" s="6">
        <v>6.31</v>
      </c>
      <c r="E123" s="16">
        <f t="shared" si="18"/>
        <v>1.0063795853269537</v>
      </c>
      <c r="F123" s="16">
        <f t="shared" si="19"/>
        <v>0.8302631578947368</v>
      </c>
    </row>
    <row r="124" spans="1:6" ht="15" customHeight="1">
      <c r="A124" s="4" t="s">
        <v>85</v>
      </c>
      <c r="B124" s="6">
        <v>89.3</v>
      </c>
      <c r="C124" s="6">
        <v>86.65</v>
      </c>
      <c r="D124" s="6">
        <v>101.07</v>
      </c>
      <c r="E124" s="16">
        <f t="shared" si="18"/>
        <v>1.166416618580496</v>
      </c>
      <c r="F124" s="16">
        <f t="shared" si="19"/>
        <v>1.1318029115341546</v>
      </c>
    </row>
    <row r="125" spans="1:6" ht="15" customHeight="1">
      <c r="A125" s="4" t="s">
        <v>86</v>
      </c>
      <c r="B125" s="6">
        <v>100.61</v>
      </c>
      <c r="C125" s="6">
        <v>89.88</v>
      </c>
      <c r="D125" s="6">
        <v>108.02</v>
      </c>
      <c r="E125" s="16">
        <f aca="true" t="shared" si="20" ref="E125:E134">D125/C125</f>
        <v>1.2018246550956833</v>
      </c>
      <c r="F125" s="16">
        <f aca="true" t="shared" si="21" ref="F125:F134">D125/B125</f>
        <v>1.0736507305436835</v>
      </c>
    </row>
    <row r="126" spans="1:6" ht="15" customHeight="1">
      <c r="A126" s="4" t="s">
        <v>87</v>
      </c>
      <c r="B126" s="6">
        <v>100.61</v>
      </c>
      <c r="C126" s="6">
        <v>89.88</v>
      </c>
      <c r="D126" s="6">
        <v>108.02</v>
      </c>
      <c r="E126" s="16">
        <f t="shared" si="20"/>
        <v>1.2018246550956833</v>
      </c>
      <c r="F126" s="16">
        <f t="shared" si="21"/>
        <v>1.0736507305436835</v>
      </c>
    </row>
    <row r="127" spans="1:6" ht="15" customHeight="1">
      <c r="A127" s="4" t="s">
        <v>64</v>
      </c>
      <c r="B127" s="6">
        <v>200</v>
      </c>
      <c r="C127" s="6"/>
      <c r="D127" s="9"/>
      <c r="E127" s="16" t="e">
        <f t="shared" si="20"/>
        <v>#DIV/0!</v>
      </c>
      <c r="F127" s="16">
        <f t="shared" si="21"/>
        <v>0</v>
      </c>
    </row>
    <row r="128" spans="1:6" ht="15" customHeight="1">
      <c r="A128" s="4" t="s">
        <v>76</v>
      </c>
      <c r="B128" s="5" t="s">
        <v>3</v>
      </c>
      <c r="C128" s="6">
        <v>650.8</v>
      </c>
      <c r="D128" s="9"/>
      <c r="E128" s="16">
        <f t="shared" si="20"/>
        <v>0</v>
      </c>
      <c r="F128" s="16" t="e">
        <f t="shared" si="21"/>
        <v>#VALUE!</v>
      </c>
    </row>
    <row r="129" spans="1:6" ht="15" customHeight="1">
      <c r="A129" s="4" t="s">
        <v>74</v>
      </c>
      <c r="B129" s="5" t="s">
        <v>3</v>
      </c>
      <c r="C129" s="6">
        <v>99</v>
      </c>
      <c r="D129" s="9"/>
      <c r="E129" s="16">
        <f t="shared" si="20"/>
        <v>0</v>
      </c>
      <c r="F129" s="16" t="e">
        <f t="shared" si="21"/>
        <v>#VALUE!</v>
      </c>
    </row>
    <row r="130" spans="1:6" ht="15" customHeight="1">
      <c r="A130" s="4" t="s">
        <v>16</v>
      </c>
      <c r="B130" s="5" t="s">
        <v>3</v>
      </c>
      <c r="C130" s="5"/>
      <c r="D130" s="6">
        <v>25</v>
      </c>
      <c r="E130" s="16" t="e">
        <f>D130/C130</f>
        <v>#DIV/0!</v>
      </c>
      <c r="F130" s="16" t="e">
        <f>D130/B130</f>
        <v>#VALUE!</v>
      </c>
    </row>
    <row r="131" spans="1:6" ht="15" customHeight="1">
      <c r="A131" s="4" t="s">
        <v>56</v>
      </c>
      <c r="B131" s="6">
        <v>215.39</v>
      </c>
      <c r="C131" s="6"/>
      <c r="D131" s="9">
        <v>137.86</v>
      </c>
      <c r="E131" s="16" t="e">
        <f>D131/C131</f>
        <v>#DIV/0!</v>
      </c>
      <c r="F131" s="16">
        <f>D131/B131</f>
        <v>0.6400482845071731</v>
      </c>
    </row>
    <row r="132" spans="1:6" ht="15" customHeight="1">
      <c r="A132" s="4" t="s">
        <v>59</v>
      </c>
      <c r="B132" s="6">
        <v>44.04</v>
      </c>
      <c r="C132" s="6"/>
      <c r="D132" s="9"/>
      <c r="E132" s="16" t="e">
        <f t="shared" si="20"/>
        <v>#DIV/0!</v>
      </c>
      <c r="F132" s="16">
        <f t="shared" si="21"/>
        <v>0</v>
      </c>
    </row>
    <row r="133" spans="1:6" ht="15" customHeight="1">
      <c r="A133" s="4" t="s">
        <v>25</v>
      </c>
      <c r="B133" s="11"/>
      <c r="C133" s="10"/>
      <c r="D133" s="9">
        <v>45</v>
      </c>
      <c r="E133" s="16" t="e">
        <f t="shared" si="20"/>
        <v>#DIV/0!</v>
      </c>
      <c r="F133" s="16" t="e">
        <f t="shared" si="21"/>
        <v>#DIV/0!</v>
      </c>
    </row>
    <row r="134" spans="1:6" ht="15" customHeight="1">
      <c r="A134" s="4" t="s">
        <v>75</v>
      </c>
      <c r="B134" s="6">
        <v>1020</v>
      </c>
      <c r="C134" s="6">
        <v>1030</v>
      </c>
      <c r="D134" s="9">
        <f>2350-150</f>
        <v>2200</v>
      </c>
      <c r="E134" s="16">
        <f t="shared" si="20"/>
        <v>2.1359223300970873</v>
      </c>
      <c r="F134" s="16">
        <f t="shared" si="21"/>
        <v>2.156862745098039</v>
      </c>
    </row>
    <row r="135" spans="1:6" s="3" customFormat="1" ht="15" customHeight="1">
      <c r="A135" s="2" t="s">
        <v>35</v>
      </c>
      <c r="B135" s="8">
        <f>SUM(B136:B149)</f>
        <v>26015.32</v>
      </c>
      <c r="C135" s="8">
        <f>SUM(C136:C149)</f>
        <v>25435.86</v>
      </c>
      <c r="D135" s="8">
        <f>SUM(D136:D149)</f>
        <v>38694.09</v>
      </c>
      <c r="E135" s="13">
        <f t="shared" si="18"/>
        <v>1.5212416643274493</v>
      </c>
      <c r="F135" s="13">
        <f t="shared" si="19"/>
        <v>1.4873578337687177</v>
      </c>
    </row>
    <row r="136" spans="1:6" ht="15" customHeight="1">
      <c r="A136" s="4" t="s">
        <v>84</v>
      </c>
      <c r="B136" s="6">
        <v>5785.14</v>
      </c>
      <c r="C136" s="6">
        <v>5920.92</v>
      </c>
      <c r="D136" s="6">
        <v>5645.7</v>
      </c>
      <c r="E136" s="16">
        <f t="shared" si="18"/>
        <v>0.9535173587888368</v>
      </c>
      <c r="F136" s="16">
        <f t="shared" si="19"/>
        <v>0.9758968668001119</v>
      </c>
    </row>
    <row r="137" spans="1:6" ht="15" customHeight="1">
      <c r="A137" s="4" t="s">
        <v>89</v>
      </c>
      <c r="B137" s="6">
        <v>1.77</v>
      </c>
      <c r="C137" s="6">
        <v>20.79</v>
      </c>
      <c r="D137" s="6">
        <v>19.35</v>
      </c>
      <c r="E137" s="16">
        <f t="shared" si="18"/>
        <v>0.9307359307359309</v>
      </c>
      <c r="F137" s="16">
        <f t="shared" si="19"/>
        <v>10.932203389830509</v>
      </c>
    </row>
    <row r="138" spans="1:6" ht="15" customHeight="1">
      <c r="A138" s="4" t="s">
        <v>85</v>
      </c>
      <c r="B138" s="6">
        <v>265.9</v>
      </c>
      <c r="C138" s="6">
        <v>279.04</v>
      </c>
      <c r="D138" s="6">
        <v>269.52</v>
      </c>
      <c r="E138" s="16">
        <f t="shared" si="18"/>
        <v>0.9658830275229356</v>
      </c>
      <c r="F138" s="16">
        <f t="shared" si="19"/>
        <v>1.0136141406543813</v>
      </c>
    </row>
    <row r="139" spans="1:6" ht="15" customHeight="1">
      <c r="A139" s="4" t="s">
        <v>86</v>
      </c>
      <c r="B139" s="6">
        <v>318.57</v>
      </c>
      <c r="C139" s="6">
        <v>327.42</v>
      </c>
      <c r="D139" s="6">
        <v>312.35</v>
      </c>
      <c r="E139" s="16">
        <f t="shared" si="18"/>
        <v>0.9539734897074095</v>
      </c>
      <c r="F139" s="16">
        <f t="shared" si="19"/>
        <v>0.9804752487679318</v>
      </c>
    </row>
    <row r="140" spans="1:6" ht="15" customHeight="1">
      <c r="A140" s="4" t="s">
        <v>87</v>
      </c>
      <c r="B140" s="6">
        <v>318.57</v>
      </c>
      <c r="C140" s="6">
        <v>327.42</v>
      </c>
      <c r="D140" s="6">
        <v>312.35</v>
      </c>
      <c r="E140" s="16">
        <f t="shared" si="18"/>
        <v>0.9539734897074095</v>
      </c>
      <c r="F140" s="16">
        <f t="shared" si="19"/>
        <v>0.9804752487679318</v>
      </c>
    </row>
    <row r="141" spans="1:6" ht="15" customHeight="1">
      <c r="A141" s="4" t="s">
        <v>12</v>
      </c>
      <c r="B141" s="6">
        <v>15.99</v>
      </c>
      <c r="C141" s="10"/>
      <c r="D141" s="9"/>
      <c r="E141" s="16" t="e">
        <f aca="true" t="shared" si="22" ref="E141:E148">D141/C141</f>
        <v>#DIV/0!</v>
      </c>
      <c r="F141" s="16">
        <f aca="true" t="shared" si="23" ref="F141:F148">D141/B141</f>
        <v>0</v>
      </c>
    </row>
    <row r="142" spans="1:6" ht="15" customHeight="1">
      <c r="A142" s="4" t="s">
        <v>76</v>
      </c>
      <c r="B142" s="5" t="s">
        <v>3</v>
      </c>
      <c r="C142" s="6">
        <v>416.17</v>
      </c>
      <c r="D142" s="9">
        <v>384.32</v>
      </c>
      <c r="E142" s="16">
        <f t="shared" si="22"/>
        <v>0.9234687747795371</v>
      </c>
      <c r="F142" s="16" t="e">
        <f t="shared" si="23"/>
        <v>#VALUE!</v>
      </c>
    </row>
    <row r="143" spans="1:6" ht="15" customHeight="1">
      <c r="A143" s="4" t="s">
        <v>56</v>
      </c>
      <c r="B143" s="6">
        <v>143.86</v>
      </c>
      <c r="C143" s="10"/>
      <c r="D143" s="9"/>
      <c r="E143" s="16" t="e">
        <f t="shared" si="22"/>
        <v>#DIV/0!</v>
      </c>
      <c r="F143" s="16">
        <f t="shared" si="23"/>
        <v>0</v>
      </c>
    </row>
    <row r="144" spans="1:6" ht="15" customHeight="1">
      <c r="A144" s="4" t="s">
        <v>59</v>
      </c>
      <c r="B144" s="6">
        <v>237.56</v>
      </c>
      <c r="C144" s="10"/>
      <c r="D144" s="9"/>
      <c r="E144" s="16" t="e">
        <f t="shared" si="22"/>
        <v>#DIV/0!</v>
      </c>
      <c r="F144" s="16">
        <f t="shared" si="23"/>
        <v>0</v>
      </c>
    </row>
    <row r="145" spans="1:6" ht="15" customHeight="1">
      <c r="A145" s="4" t="s">
        <v>75</v>
      </c>
      <c r="B145" s="6">
        <v>3500</v>
      </c>
      <c r="C145" s="6"/>
      <c r="D145" s="9"/>
      <c r="E145" s="16" t="e">
        <f t="shared" si="22"/>
        <v>#DIV/0!</v>
      </c>
      <c r="F145" s="16">
        <f t="shared" si="23"/>
        <v>0</v>
      </c>
    </row>
    <row r="146" spans="1:6" ht="15" customHeight="1">
      <c r="A146" s="4" t="s">
        <v>62</v>
      </c>
      <c r="B146" s="6">
        <v>15427.96</v>
      </c>
      <c r="C146" s="10"/>
      <c r="D146" s="9"/>
      <c r="E146" s="16" t="e">
        <f t="shared" si="22"/>
        <v>#DIV/0!</v>
      </c>
      <c r="F146" s="16">
        <f t="shared" si="23"/>
        <v>0</v>
      </c>
    </row>
    <row r="147" spans="1:6" ht="15" customHeight="1">
      <c r="A147" s="4" t="s">
        <v>31</v>
      </c>
      <c r="B147" s="11"/>
      <c r="C147" s="10">
        <v>1144.1</v>
      </c>
      <c r="D147" s="9"/>
      <c r="E147" s="16">
        <f t="shared" si="22"/>
        <v>0</v>
      </c>
      <c r="F147" s="16" t="e">
        <f t="shared" si="23"/>
        <v>#DIV/0!</v>
      </c>
    </row>
    <row r="148" spans="1:6" ht="15" customHeight="1">
      <c r="A148" s="4" t="s">
        <v>99</v>
      </c>
      <c r="B148" s="5" t="s">
        <v>3</v>
      </c>
      <c r="C148" s="6">
        <v>17000</v>
      </c>
      <c r="D148" s="9"/>
      <c r="E148" s="16">
        <f t="shared" si="22"/>
        <v>0</v>
      </c>
      <c r="F148" s="16" t="e">
        <f t="shared" si="23"/>
        <v>#VALUE!</v>
      </c>
    </row>
    <row r="149" spans="1:6" ht="15" customHeight="1">
      <c r="A149" s="4" t="s">
        <v>93</v>
      </c>
      <c r="B149" s="5" t="s">
        <v>3</v>
      </c>
      <c r="C149" s="5"/>
      <c r="D149" s="6">
        <v>31750.5</v>
      </c>
      <c r="E149" s="16" t="e">
        <f>D149/C149</f>
        <v>#DIV/0!</v>
      </c>
      <c r="F149" s="16" t="e">
        <f>D149/B149</f>
        <v>#VALUE!</v>
      </c>
    </row>
    <row r="150" spans="1:6" s="3" customFormat="1" ht="15" customHeight="1">
      <c r="A150" s="2" t="s">
        <v>36</v>
      </c>
      <c r="B150" s="8">
        <f>SUM(B151:B167)</f>
        <v>17538.77</v>
      </c>
      <c r="C150" s="8">
        <f>SUM(C151:C167)</f>
        <v>29553.839999999997</v>
      </c>
      <c r="D150" s="8">
        <f>SUM(D151:D167)</f>
        <v>27078.48</v>
      </c>
      <c r="E150" s="13">
        <f t="shared" si="18"/>
        <v>0.9162423563232394</v>
      </c>
      <c r="F150" s="13">
        <f t="shared" si="19"/>
        <v>1.543921266998769</v>
      </c>
    </row>
    <row r="151" spans="1:6" ht="15" customHeight="1">
      <c r="A151" s="4" t="s">
        <v>84</v>
      </c>
      <c r="B151" s="6">
        <v>4108.26</v>
      </c>
      <c r="C151" s="6">
        <v>4265.64</v>
      </c>
      <c r="D151" s="6">
        <v>5064.12</v>
      </c>
      <c r="E151" s="16">
        <f t="shared" si="18"/>
        <v>1.1871887923031479</v>
      </c>
      <c r="F151" s="16">
        <f t="shared" si="19"/>
        <v>1.232667844781002</v>
      </c>
    </row>
    <row r="152" spans="1:6" ht="15" customHeight="1">
      <c r="A152" s="4" t="s">
        <v>89</v>
      </c>
      <c r="B152" s="6">
        <v>11.48</v>
      </c>
      <c r="C152" s="6">
        <v>14.48</v>
      </c>
      <c r="D152" s="6">
        <v>12.83</v>
      </c>
      <c r="E152" s="16">
        <f t="shared" si="18"/>
        <v>0.886049723756906</v>
      </c>
      <c r="F152" s="16">
        <f t="shared" si="19"/>
        <v>1.117595818815331</v>
      </c>
    </row>
    <row r="153" spans="1:6" ht="15" customHeight="1">
      <c r="A153" s="4" t="s">
        <v>85</v>
      </c>
      <c r="B153" s="6">
        <v>206.69</v>
      </c>
      <c r="C153" s="6">
        <v>189.64</v>
      </c>
      <c r="D153" s="6">
        <v>224.38</v>
      </c>
      <c r="E153" s="16">
        <f t="shared" si="18"/>
        <v>1.1831892005905928</v>
      </c>
      <c r="F153" s="16">
        <f t="shared" si="19"/>
        <v>1.085587111132614</v>
      </c>
    </row>
    <row r="154" spans="1:6" ht="15" customHeight="1">
      <c r="A154" s="4" t="s">
        <v>86</v>
      </c>
      <c r="B154" s="6">
        <v>227.72</v>
      </c>
      <c r="C154" s="6">
        <v>235.24</v>
      </c>
      <c r="D154" s="6">
        <v>279.02</v>
      </c>
      <c r="E154" s="16">
        <f t="shared" si="18"/>
        <v>1.1861078047951028</v>
      </c>
      <c r="F154" s="16">
        <f t="shared" si="19"/>
        <v>1.2252766555418935</v>
      </c>
    </row>
    <row r="155" spans="1:6" ht="15" customHeight="1">
      <c r="A155" s="4" t="s">
        <v>87</v>
      </c>
      <c r="B155" s="6">
        <v>227.72</v>
      </c>
      <c r="C155" s="6">
        <v>235.24</v>
      </c>
      <c r="D155" s="6">
        <v>279.02</v>
      </c>
      <c r="E155" s="16">
        <f t="shared" si="18"/>
        <v>1.1861078047951028</v>
      </c>
      <c r="F155" s="16">
        <f t="shared" si="19"/>
        <v>1.2252766555418935</v>
      </c>
    </row>
    <row r="156" spans="1:6" ht="15" customHeight="1">
      <c r="A156" s="4" t="s">
        <v>65</v>
      </c>
      <c r="B156" s="6">
        <v>9.99</v>
      </c>
      <c r="C156" s="6"/>
      <c r="D156" s="6">
        <v>5.99</v>
      </c>
      <c r="E156" s="16" t="e">
        <f t="shared" si="18"/>
        <v>#DIV/0!</v>
      </c>
      <c r="F156" s="16">
        <f t="shared" si="19"/>
        <v>0.5995995995995996</v>
      </c>
    </row>
    <row r="157" spans="1:6" ht="15" customHeight="1">
      <c r="A157" s="4" t="s">
        <v>76</v>
      </c>
      <c r="B157" s="6">
        <v>330.15</v>
      </c>
      <c r="C157" s="10"/>
      <c r="D157" s="6">
        <v>1559</v>
      </c>
      <c r="E157" s="16" t="e">
        <f t="shared" si="18"/>
        <v>#DIV/0!</v>
      </c>
      <c r="F157" s="16">
        <f t="shared" si="19"/>
        <v>4.722096016961987</v>
      </c>
    </row>
    <row r="158" spans="1:6" ht="15" customHeight="1">
      <c r="A158" s="4" t="s">
        <v>16</v>
      </c>
      <c r="B158" s="6"/>
      <c r="C158" s="10"/>
      <c r="D158" s="6">
        <v>400</v>
      </c>
      <c r="E158" s="16" t="e">
        <f>D158/C158</f>
        <v>#DIV/0!</v>
      </c>
      <c r="F158" s="16" t="e">
        <f>D158/B158</f>
        <v>#DIV/0!</v>
      </c>
    </row>
    <row r="159" spans="1:6" ht="15" customHeight="1">
      <c r="A159" s="4" t="s">
        <v>56</v>
      </c>
      <c r="B159" s="6">
        <v>13.46</v>
      </c>
      <c r="C159" s="10"/>
      <c r="D159" s="9">
        <v>55.82</v>
      </c>
      <c r="E159" s="16" t="e">
        <f t="shared" si="18"/>
        <v>#DIV/0!</v>
      </c>
      <c r="F159" s="16">
        <f t="shared" si="19"/>
        <v>4.147102526002971</v>
      </c>
    </row>
    <row r="160" spans="1:6" ht="15" customHeight="1">
      <c r="A160" s="4" t="s">
        <v>59</v>
      </c>
      <c r="B160" s="6">
        <v>219.3</v>
      </c>
      <c r="C160" s="6"/>
      <c r="D160" s="9"/>
      <c r="E160" s="16" t="e">
        <f t="shared" si="18"/>
        <v>#DIV/0!</v>
      </c>
      <c r="F160" s="16">
        <f t="shared" si="19"/>
        <v>0</v>
      </c>
    </row>
    <row r="161" spans="1:6" ht="15" customHeight="1">
      <c r="A161" s="4" t="s">
        <v>57</v>
      </c>
      <c r="B161" s="6">
        <v>184</v>
      </c>
      <c r="C161" s="6"/>
      <c r="D161" s="9"/>
      <c r="E161" s="16" t="e">
        <f t="shared" si="18"/>
        <v>#DIV/0!</v>
      </c>
      <c r="F161" s="16">
        <f t="shared" si="19"/>
        <v>0</v>
      </c>
    </row>
    <row r="162" spans="1:6" ht="15" customHeight="1">
      <c r="A162" s="4" t="s">
        <v>6</v>
      </c>
      <c r="B162" s="11"/>
      <c r="C162" s="10"/>
      <c r="D162" s="9">
        <v>347</v>
      </c>
      <c r="E162" s="16" t="e">
        <f t="shared" si="18"/>
        <v>#DIV/0!</v>
      </c>
      <c r="F162" s="16" t="e">
        <f t="shared" si="19"/>
        <v>#DIV/0!</v>
      </c>
    </row>
    <row r="163" spans="1:6" ht="15" customHeight="1">
      <c r="A163" s="4" t="s">
        <v>25</v>
      </c>
      <c r="B163" s="5"/>
      <c r="C163" s="6">
        <v>1000</v>
      </c>
      <c r="D163" s="9">
        <v>145</v>
      </c>
      <c r="E163" s="16">
        <f t="shared" si="18"/>
        <v>0.145</v>
      </c>
      <c r="F163" s="16" t="e">
        <f t="shared" si="19"/>
        <v>#DIV/0!</v>
      </c>
    </row>
    <row r="164" spans="1:6" ht="15" customHeight="1">
      <c r="A164" s="4" t="s">
        <v>63</v>
      </c>
      <c r="B164" s="6">
        <v>12000</v>
      </c>
      <c r="C164" s="10"/>
      <c r="D164" s="9"/>
      <c r="E164" s="16" t="e">
        <f t="shared" si="18"/>
        <v>#DIV/0!</v>
      </c>
      <c r="F164" s="16">
        <f t="shared" si="19"/>
        <v>0</v>
      </c>
    </row>
    <row r="165" spans="1:6" ht="15" customHeight="1">
      <c r="A165" s="4" t="s">
        <v>37</v>
      </c>
      <c r="B165" s="11"/>
      <c r="C165" s="10"/>
      <c r="D165" s="9">
        <v>9608</v>
      </c>
      <c r="E165" s="16" t="e">
        <f t="shared" si="18"/>
        <v>#DIV/0!</v>
      </c>
      <c r="F165" s="16" t="e">
        <f t="shared" si="19"/>
        <v>#DIV/0!</v>
      </c>
    </row>
    <row r="166" spans="1:6" ht="15" customHeight="1">
      <c r="A166" s="4" t="s">
        <v>100</v>
      </c>
      <c r="B166" s="5" t="s">
        <v>3</v>
      </c>
      <c r="C166" s="6">
        <v>23613.6</v>
      </c>
      <c r="D166" s="9"/>
      <c r="E166" s="16">
        <f>D166/C166</f>
        <v>0</v>
      </c>
      <c r="F166" s="16" t="e">
        <f>D166/B166</f>
        <v>#VALUE!</v>
      </c>
    </row>
    <row r="167" spans="1:6" ht="15" customHeight="1">
      <c r="A167" s="4" t="s">
        <v>28</v>
      </c>
      <c r="B167" s="5" t="s">
        <v>3</v>
      </c>
      <c r="C167" s="5"/>
      <c r="D167" s="6">
        <v>9098.3</v>
      </c>
      <c r="E167" s="16" t="e">
        <f>D167/C167</f>
        <v>#DIV/0!</v>
      </c>
      <c r="F167" s="16" t="e">
        <f>D167/B167</f>
        <v>#VALUE!</v>
      </c>
    </row>
    <row r="168" spans="1:6" s="3" customFormat="1" ht="15" customHeight="1">
      <c r="A168" s="2" t="s">
        <v>38</v>
      </c>
      <c r="B168" s="8">
        <f>SUM(B169:B189)</f>
        <v>32163.93</v>
      </c>
      <c r="C168" s="8">
        <f>SUM(C169:C189)</f>
        <v>9642.580000000002</v>
      </c>
      <c r="D168" s="8">
        <f>SUM(D169:D189)</f>
        <v>114661.88</v>
      </c>
      <c r="E168" s="13">
        <f t="shared" si="18"/>
        <v>11.891203391623401</v>
      </c>
      <c r="F168" s="13">
        <f t="shared" si="19"/>
        <v>3.5649213264672572</v>
      </c>
    </row>
    <row r="169" spans="1:6" ht="15" customHeight="1">
      <c r="A169" s="4" t="s">
        <v>84</v>
      </c>
      <c r="B169" s="6">
        <v>7056.95</v>
      </c>
      <c r="C169" s="6">
        <v>7046.72</v>
      </c>
      <c r="D169" s="6">
        <v>6568.39</v>
      </c>
      <c r="E169" s="16">
        <f t="shared" si="18"/>
        <v>0.9321201920893692</v>
      </c>
      <c r="F169" s="16">
        <f t="shared" si="19"/>
        <v>0.9307689582610051</v>
      </c>
    </row>
    <row r="170" spans="1:6" ht="15" customHeight="1">
      <c r="A170" s="4" t="s">
        <v>89</v>
      </c>
      <c r="B170" s="6">
        <v>26.66</v>
      </c>
      <c r="C170" s="6">
        <v>27.63</v>
      </c>
      <c r="D170" s="6">
        <v>24.17</v>
      </c>
      <c r="E170" s="16">
        <f t="shared" si="18"/>
        <v>0.8747737965979009</v>
      </c>
      <c r="F170" s="16">
        <f t="shared" si="19"/>
        <v>0.9066016504126032</v>
      </c>
    </row>
    <row r="171" spans="1:6" ht="15" customHeight="1">
      <c r="A171" s="4" t="s">
        <v>85</v>
      </c>
      <c r="B171" s="6">
        <v>353.56</v>
      </c>
      <c r="C171" s="6">
        <v>368.39</v>
      </c>
      <c r="D171" s="6">
        <v>324.01</v>
      </c>
      <c r="E171" s="16">
        <f t="shared" si="18"/>
        <v>0.8795298460870273</v>
      </c>
      <c r="F171" s="16">
        <f t="shared" si="19"/>
        <v>0.9164215408982916</v>
      </c>
    </row>
    <row r="172" spans="1:6" ht="15" customHeight="1">
      <c r="A172" s="4" t="s">
        <v>86</v>
      </c>
      <c r="B172" s="6">
        <v>391.45</v>
      </c>
      <c r="C172" s="6">
        <v>391.74</v>
      </c>
      <c r="D172" s="6">
        <v>322.74</v>
      </c>
      <c r="E172" s="16">
        <f t="shared" si="18"/>
        <v>0.823862766120386</v>
      </c>
      <c r="F172" s="16">
        <f t="shared" si="19"/>
        <v>0.8244731127857965</v>
      </c>
    </row>
    <row r="173" spans="1:6" ht="15" customHeight="1">
      <c r="A173" s="4" t="s">
        <v>87</v>
      </c>
      <c r="B173" s="6">
        <v>391.45</v>
      </c>
      <c r="C173" s="6">
        <v>391.74</v>
      </c>
      <c r="D173" s="6">
        <v>322.74</v>
      </c>
      <c r="E173" s="16">
        <f t="shared" si="18"/>
        <v>0.823862766120386</v>
      </c>
      <c r="F173" s="16">
        <f t="shared" si="19"/>
        <v>0.8244731127857965</v>
      </c>
    </row>
    <row r="174" spans="1:6" ht="15" customHeight="1">
      <c r="A174" s="4" t="s">
        <v>9</v>
      </c>
      <c r="B174" s="6">
        <v>340.06</v>
      </c>
      <c r="C174" s="6">
        <v>165.69</v>
      </c>
      <c r="D174" s="9">
        <v>207.46</v>
      </c>
      <c r="E174" s="16">
        <f t="shared" si="18"/>
        <v>1.252097290120104</v>
      </c>
      <c r="F174" s="16">
        <f t="shared" si="19"/>
        <v>0.6100688113862259</v>
      </c>
    </row>
    <row r="175" spans="1:6" ht="15" customHeight="1">
      <c r="A175" s="4" t="s">
        <v>10</v>
      </c>
      <c r="B175" s="5" t="s">
        <v>3</v>
      </c>
      <c r="C175" s="5"/>
      <c r="D175" s="6">
        <v>2.16</v>
      </c>
      <c r="E175" s="16"/>
      <c r="F175" s="16"/>
    </row>
    <row r="176" spans="1:6" ht="15" customHeight="1">
      <c r="A176" s="4" t="s">
        <v>11</v>
      </c>
      <c r="B176" s="6">
        <v>24.22</v>
      </c>
      <c r="C176" s="6">
        <v>36.32</v>
      </c>
      <c r="D176" s="9">
        <v>96.86</v>
      </c>
      <c r="E176" s="16">
        <f>D176/C176</f>
        <v>2.666850220264317</v>
      </c>
      <c r="F176" s="16">
        <f>D176/B176</f>
        <v>3.999174236168456</v>
      </c>
    </row>
    <row r="177" spans="1:6" ht="15" customHeight="1">
      <c r="A177" s="4" t="s">
        <v>76</v>
      </c>
      <c r="B177" s="5" t="s">
        <v>3</v>
      </c>
      <c r="C177" s="6">
        <v>893</v>
      </c>
      <c r="D177" s="9">
        <v>665</v>
      </c>
      <c r="E177" s="16">
        <f>D177/C177</f>
        <v>0.7446808510638298</v>
      </c>
      <c r="F177" s="16" t="e">
        <f>D177/B177</f>
        <v>#VALUE!</v>
      </c>
    </row>
    <row r="178" spans="1:6" ht="15" customHeight="1">
      <c r="A178" s="4" t="s">
        <v>15</v>
      </c>
      <c r="B178" s="5" t="s">
        <v>3</v>
      </c>
      <c r="C178" s="5"/>
      <c r="D178" s="6">
        <v>12</v>
      </c>
      <c r="E178" s="16"/>
      <c r="F178" s="16"/>
    </row>
    <row r="179" spans="1:6" ht="15" customHeight="1">
      <c r="A179" s="4" t="s">
        <v>55</v>
      </c>
      <c r="B179" s="6">
        <v>340</v>
      </c>
      <c r="C179" s="6"/>
      <c r="D179" s="9"/>
      <c r="E179" s="16" t="e">
        <f t="shared" si="18"/>
        <v>#DIV/0!</v>
      </c>
      <c r="F179" s="16">
        <f t="shared" si="19"/>
        <v>0</v>
      </c>
    </row>
    <row r="180" spans="1:6" ht="15" customHeight="1">
      <c r="A180" s="4" t="s">
        <v>16</v>
      </c>
      <c r="B180" s="6">
        <v>161.65</v>
      </c>
      <c r="C180" s="10"/>
      <c r="D180" s="9">
        <v>190.9</v>
      </c>
      <c r="E180" s="16" t="e">
        <f t="shared" si="18"/>
        <v>#DIV/0!</v>
      </c>
      <c r="F180" s="16">
        <f t="shared" si="19"/>
        <v>1.1809464893287969</v>
      </c>
    </row>
    <row r="181" spans="1:6" ht="15" customHeight="1">
      <c r="A181" s="4" t="s">
        <v>56</v>
      </c>
      <c r="B181" s="6">
        <v>40.37</v>
      </c>
      <c r="C181" s="6">
        <v>93.79</v>
      </c>
      <c r="D181" s="9">
        <v>27.91</v>
      </c>
      <c r="E181" s="16">
        <f t="shared" si="18"/>
        <v>0.2975796993282866</v>
      </c>
      <c r="F181" s="16">
        <f t="shared" si="19"/>
        <v>0.6913549665593263</v>
      </c>
    </row>
    <row r="182" spans="1:6" ht="15" customHeight="1">
      <c r="A182" s="4" t="s">
        <v>34</v>
      </c>
      <c r="B182" s="5" t="s">
        <v>3</v>
      </c>
      <c r="C182" s="5"/>
      <c r="D182" s="6">
        <f>600-300</f>
        <v>300</v>
      </c>
      <c r="E182" s="16"/>
      <c r="F182" s="16"/>
    </row>
    <row r="183" spans="1:6" ht="15" customHeight="1">
      <c r="A183" s="4" t="s">
        <v>59</v>
      </c>
      <c r="B183" s="6">
        <v>237.56</v>
      </c>
      <c r="C183" s="10">
        <v>227.56</v>
      </c>
      <c r="D183" s="9"/>
      <c r="E183" s="16">
        <f>D183/C183</f>
        <v>0</v>
      </c>
      <c r="F183" s="16">
        <f>D183/B183</f>
        <v>0</v>
      </c>
    </row>
    <row r="184" spans="1:6" ht="15" customHeight="1">
      <c r="A184" s="32" t="s">
        <v>31</v>
      </c>
      <c r="B184" s="33" t="s">
        <v>3</v>
      </c>
      <c r="C184" s="33"/>
      <c r="D184" s="34">
        <v>19</v>
      </c>
      <c r="E184" s="35"/>
      <c r="F184" s="35"/>
    </row>
    <row r="185" spans="1:6" ht="15" customHeight="1">
      <c r="A185" s="4" t="s">
        <v>19</v>
      </c>
      <c r="B185" s="5" t="s">
        <v>3</v>
      </c>
      <c r="C185" s="5"/>
      <c r="D185" s="6">
        <v>24</v>
      </c>
      <c r="E185" s="16"/>
      <c r="F185" s="16"/>
    </row>
    <row r="186" spans="1:6" ht="15" customHeight="1">
      <c r="A186" s="4" t="s">
        <v>25</v>
      </c>
      <c r="B186" s="5" t="s">
        <v>3</v>
      </c>
      <c r="C186" s="5"/>
      <c r="D186" s="6">
        <v>242.1</v>
      </c>
      <c r="E186" s="41"/>
      <c r="F186" s="41"/>
    </row>
    <row r="187" spans="1:6" ht="15" customHeight="1">
      <c r="A187" s="36" t="s">
        <v>39</v>
      </c>
      <c r="B187" s="37">
        <v>22800</v>
      </c>
      <c r="C187" s="38"/>
      <c r="D187" s="39">
        <v>4815</v>
      </c>
      <c r="E187" s="40" t="e">
        <f>D187/C187</f>
        <v>#DIV/0!</v>
      </c>
      <c r="F187" s="40">
        <f>D187/B187</f>
        <v>0.21118421052631578</v>
      </c>
    </row>
    <row r="188" spans="1:6" ht="15" customHeight="1">
      <c r="A188" s="4" t="s">
        <v>107</v>
      </c>
      <c r="B188" s="5" t="s">
        <v>3</v>
      </c>
      <c r="C188" s="5"/>
      <c r="D188" s="6">
        <v>12325</v>
      </c>
      <c r="E188" s="40"/>
      <c r="F188" s="40"/>
    </row>
    <row r="189" spans="1:6" ht="15" customHeight="1">
      <c r="A189" s="4" t="s">
        <v>20</v>
      </c>
      <c r="B189" s="5" t="s">
        <v>3</v>
      </c>
      <c r="C189" s="5"/>
      <c r="D189" s="6">
        <v>88172.44</v>
      </c>
      <c r="E189" s="40" t="e">
        <f aca="true" t="shared" si="24" ref="E189:E205">D189/C189</f>
        <v>#DIV/0!</v>
      </c>
      <c r="F189" s="40" t="e">
        <f aca="true" t="shared" si="25" ref="F189:F205">D189/B189</f>
        <v>#VALUE!</v>
      </c>
    </row>
    <row r="190" spans="1:6" s="3" customFormat="1" ht="15" customHeight="1">
      <c r="A190" s="2" t="s">
        <v>40</v>
      </c>
      <c r="B190" s="8">
        <f>SUM(B191:B199)</f>
        <v>7646.209999999999</v>
      </c>
      <c r="C190" s="8">
        <f>SUM(C191:C199)</f>
        <v>8716.52</v>
      </c>
      <c r="D190" s="8">
        <f>SUM(D191:D199)</f>
        <v>10092.599999999999</v>
      </c>
      <c r="E190" s="13">
        <f t="shared" si="24"/>
        <v>1.1578703427514647</v>
      </c>
      <c r="F190" s="13">
        <f t="shared" si="25"/>
        <v>1.3199480526953875</v>
      </c>
    </row>
    <row r="191" spans="1:6" ht="15" customHeight="1">
      <c r="A191" s="4" t="s">
        <v>84</v>
      </c>
      <c r="B191" s="6">
        <v>6140.23</v>
      </c>
      <c r="C191" s="6">
        <v>7116.93</v>
      </c>
      <c r="D191" s="6">
        <v>7652.91</v>
      </c>
      <c r="E191" s="16">
        <f t="shared" si="24"/>
        <v>1.07531056227896</v>
      </c>
      <c r="F191" s="16">
        <f t="shared" si="25"/>
        <v>1.2463555925429504</v>
      </c>
    </row>
    <row r="192" spans="1:6" ht="15" customHeight="1">
      <c r="A192" s="4" t="s">
        <v>89</v>
      </c>
      <c r="B192" s="6">
        <v>25.22</v>
      </c>
      <c r="C192" s="6">
        <v>24.42</v>
      </c>
      <c r="D192" s="6">
        <v>24.62</v>
      </c>
      <c r="E192" s="16">
        <f t="shared" si="24"/>
        <v>1.0081900081900081</v>
      </c>
      <c r="F192" s="16">
        <f t="shared" si="25"/>
        <v>0.9762093576526567</v>
      </c>
    </row>
    <row r="193" spans="1:6" ht="15" customHeight="1">
      <c r="A193" s="4" t="s">
        <v>85</v>
      </c>
      <c r="B193" s="6">
        <v>335.36</v>
      </c>
      <c r="C193" s="6">
        <v>388.07</v>
      </c>
      <c r="D193" s="6">
        <v>422.47</v>
      </c>
      <c r="E193" s="16">
        <f t="shared" si="24"/>
        <v>1.0886438013760404</v>
      </c>
      <c r="F193" s="16">
        <f t="shared" si="25"/>
        <v>1.259750715648855</v>
      </c>
    </row>
    <row r="194" spans="1:6" ht="15" customHeight="1">
      <c r="A194" s="4" t="s">
        <v>86</v>
      </c>
      <c r="B194" s="6">
        <v>342.15</v>
      </c>
      <c r="C194" s="6">
        <v>396.3</v>
      </c>
      <c r="D194" s="6">
        <v>426.31</v>
      </c>
      <c r="E194" s="16">
        <f t="shared" si="24"/>
        <v>1.0757254605097148</v>
      </c>
      <c r="F194" s="16">
        <f t="shared" si="25"/>
        <v>1.2459739880169518</v>
      </c>
    </row>
    <row r="195" spans="1:6" ht="15" customHeight="1">
      <c r="A195" s="4" t="s">
        <v>87</v>
      </c>
      <c r="B195" s="6">
        <v>342.15</v>
      </c>
      <c r="C195" s="6">
        <v>396.3</v>
      </c>
      <c r="D195" s="6">
        <v>426.31</v>
      </c>
      <c r="E195" s="16">
        <f t="shared" si="24"/>
        <v>1.0757254605097148</v>
      </c>
      <c r="F195" s="16">
        <f t="shared" si="25"/>
        <v>1.2459739880169518</v>
      </c>
    </row>
    <row r="196" spans="1:6" ht="15" customHeight="1">
      <c r="A196" s="4" t="s">
        <v>76</v>
      </c>
      <c r="B196" s="6">
        <v>461.1</v>
      </c>
      <c r="C196" s="6">
        <v>346.5</v>
      </c>
      <c r="D196" s="9">
        <v>700</v>
      </c>
      <c r="E196" s="16">
        <f t="shared" si="24"/>
        <v>2.0202020202020203</v>
      </c>
      <c r="F196" s="16">
        <f t="shared" si="25"/>
        <v>1.5181088700932552</v>
      </c>
    </row>
    <row r="197" spans="1:6" ht="15" customHeight="1">
      <c r="A197" s="4" t="s">
        <v>16</v>
      </c>
      <c r="B197" s="6"/>
      <c r="C197" s="10"/>
      <c r="D197" s="9">
        <v>254.1</v>
      </c>
      <c r="E197" s="16" t="e">
        <f t="shared" si="24"/>
        <v>#DIV/0!</v>
      </c>
      <c r="F197" s="16" t="e">
        <f t="shared" si="25"/>
        <v>#DIV/0!</v>
      </c>
    </row>
    <row r="198" spans="1:6" ht="15" customHeight="1">
      <c r="A198" s="4" t="s">
        <v>18</v>
      </c>
      <c r="B198" s="6"/>
      <c r="C198" s="10"/>
      <c r="D198" s="9">
        <v>185.88</v>
      </c>
      <c r="E198" s="16" t="e">
        <f t="shared" si="24"/>
        <v>#DIV/0!</v>
      </c>
      <c r="F198" s="16" t="e">
        <f t="shared" si="25"/>
        <v>#DIV/0!</v>
      </c>
    </row>
    <row r="199" spans="1:6" ht="15" customHeight="1">
      <c r="A199" s="4" t="s">
        <v>68</v>
      </c>
      <c r="B199" s="5" t="s">
        <v>3</v>
      </c>
      <c r="C199" s="6">
        <v>48</v>
      </c>
      <c r="D199" s="9"/>
      <c r="E199" s="16">
        <f t="shared" si="24"/>
        <v>0</v>
      </c>
      <c r="F199" s="16" t="e">
        <f t="shared" si="25"/>
        <v>#VALUE!</v>
      </c>
    </row>
    <row r="200" spans="1:6" s="3" customFormat="1" ht="15" customHeight="1">
      <c r="A200" s="2" t="s">
        <v>41</v>
      </c>
      <c r="B200" s="8">
        <f>SUM(B201:B217)</f>
        <v>2518.7700000000004</v>
      </c>
      <c r="C200" s="8">
        <f>SUM(C201:C217)</f>
        <v>2829.5699999999997</v>
      </c>
      <c r="D200" s="8">
        <f>SUM(D201:D217)</f>
        <v>7345.08</v>
      </c>
      <c r="E200" s="13">
        <f t="shared" si="24"/>
        <v>2.5958290482299433</v>
      </c>
      <c r="F200" s="13">
        <f t="shared" si="25"/>
        <v>2.9161376386093205</v>
      </c>
    </row>
    <row r="201" spans="1:6" ht="15" customHeight="1">
      <c r="A201" s="4" t="s">
        <v>84</v>
      </c>
      <c r="B201" s="6">
        <v>2053.63</v>
      </c>
      <c r="C201" s="6">
        <v>2407.64</v>
      </c>
      <c r="D201" s="6">
        <v>2848.02</v>
      </c>
      <c r="E201" s="16">
        <f t="shared" si="24"/>
        <v>1.1829094050605573</v>
      </c>
      <c r="F201" s="16">
        <f t="shared" si="25"/>
        <v>1.38682235845795</v>
      </c>
    </row>
    <row r="202" spans="1:6" ht="15" customHeight="1">
      <c r="A202" s="4" t="s">
        <v>89</v>
      </c>
      <c r="B202" s="6">
        <v>4.71</v>
      </c>
      <c r="C202" s="6">
        <v>4.87</v>
      </c>
      <c r="D202" s="6">
        <v>2.39</v>
      </c>
      <c r="E202" s="16">
        <f t="shared" si="24"/>
        <v>0.49075975359342916</v>
      </c>
      <c r="F202" s="16">
        <f t="shared" si="25"/>
        <v>0.5074309978768577</v>
      </c>
    </row>
    <row r="203" spans="1:6" ht="15" customHeight="1">
      <c r="A203" s="4" t="s">
        <v>85</v>
      </c>
      <c r="B203" s="6">
        <v>130.05</v>
      </c>
      <c r="C203" s="6">
        <v>147.58</v>
      </c>
      <c r="D203" s="6">
        <v>171.52</v>
      </c>
      <c r="E203" s="16">
        <f t="shared" si="24"/>
        <v>1.1622171025884265</v>
      </c>
      <c r="F203" s="16">
        <f t="shared" si="25"/>
        <v>1.318877354863514</v>
      </c>
    </row>
    <row r="204" spans="1:6" ht="15" customHeight="1">
      <c r="A204" s="4" t="s">
        <v>86</v>
      </c>
      <c r="B204" s="6">
        <v>115.19</v>
      </c>
      <c r="C204" s="6">
        <v>134.74</v>
      </c>
      <c r="D204" s="6">
        <v>159.06</v>
      </c>
      <c r="E204" s="16">
        <f t="shared" si="24"/>
        <v>1.1804957696303993</v>
      </c>
      <c r="F204" s="16">
        <f t="shared" si="25"/>
        <v>1.3808490320340308</v>
      </c>
    </row>
    <row r="205" spans="1:6" ht="15" customHeight="1">
      <c r="A205" s="4" t="s">
        <v>87</v>
      </c>
      <c r="B205" s="6">
        <v>115.19</v>
      </c>
      <c r="C205" s="6">
        <v>134.74</v>
      </c>
      <c r="D205" s="6">
        <v>159.06</v>
      </c>
      <c r="E205" s="16">
        <f t="shared" si="24"/>
        <v>1.1804957696303993</v>
      </c>
      <c r="F205" s="16">
        <f t="shared" si="25"/>
        <v>1.3808490320340308</v>
      </c>
    </row>
    <row r="206" spans="1:6" ht="15" customHeight="1">
      <c r="A206" s="4" t="s">
        <v>108</v>
      </c>
      <c r="B206" s="5" t="s">
        <v>3</v>
      </c>
      <c r="C206" s="5"/>
      <c r="D206" s="6">
        <v>1635.16</v>
      </c>
      <c r="E206" s="16" t="e">
        <f aca="true" t="shared" si="26" ref="E206:E217">D206/C206</f>
        <v>#DIV/0!</v>
      </c>
      <c r="F206" s="16" t="e">
        <f aca="true" t="shared" si="27" ref="F206:F217">D206/B206</f>
        <v>#VALUE!</v>
      </c>
    </row>
    <row r="207" spans="1:6" ht="15" customHeight="1">
      <c r="A207" s="4" t="s">
        <v>76</v>
      </c>
      <c r="B207" s="6">
        <v>100</v>
      </c>
      <c r="C207" s="10"/>
      <c r="D207" s="9"/>
      <c r="E207" s="16" t="e">
        <f t="shared" si="26"/>
        <v>#DIV/0!</v>
      </c>
      <c r="F207" s="16">
        <f t="shared" si="27"/>
        <v>0</v>
      </c>
    </row>
    <row r="208" spans="1:6" ht="15" customHeight="1">
      <c r="A208" s="4" t="s">
        <v>13</v>
      </c>
      <c r="B208" s="6"/>
      <c r="C208" s="10"/>
      <c r="D208" s="9">
        <v>231</v>
      </c>
      <c r="E208" s="16" t="e">
        <f t="shared" si="26"/>
        <v>#DIV/0!</v>
      </c>
      <c r="F208" s="16" t="e">
        <f t="shared" si="27"/>
        <v>#DIV/0!</v>
      </c>
    </row>
    <row r="209" spans="1:6" ht="15" customHeight="1">
      <c r="A209" s="4" t="s">
        <v>15</v>
      </c>
      <c r="B209" s="5" t="s">
        <v>3</v>
      </c>
      <c r="C209" s="5"/>
      <c r="D209" s="6">
        <v>99</v>
      </c>
      <c r="E209" s="16" t="e">
        <f t="shared" si="26"/>
        <v>#DIV/0!</v>
      </c>
      <c r="F209" s="16" t="e">
        <f t="shared" si="27"/>
        <v>#VALUE!</v>
      </c>
    </row>
    <row r="210" spans="1:6" ht="15" customHeight="1">
      <c r="A210" s="4" t="s">
        <v>33</v>
      </c>
      <c r="B210" s="5" t="s">
        <v>3</v>
      </c>
      <c r="C210" s="5"/>
      <c r="D210" s="6">
        <v>800</v>
      </c>
      <c r="E210" s="16" t="e">
        <f t="shared" si="26"/>
        <v>#DIV/0!</v>
      </c>
      <c r="F210" s="16" t="e">
        <f t="shared" si="27"/>
        <v>#VALUE!</v>
      </c>
    </row>
    <row r="211" spans="1:6" ht="15" customHeight="1">
      <c r="A211" s="4" t="s">
        <v>34</v>
      </c>
      <c r="B211" s="5" t="s">
        <v>3</v>
      </c>
      <c r="C211" s="5"/>
      <c r="D211" s="6">
        <f>200-100</f>
        <v>100</v>
      </c>
      <c r="E211" s="16" t="e">
        <f t="shared" si="26"/>
        <v>#DIV/0!</v>
      </c>
      <c r="F211" s="16" t="e">
        <f t="shared" si="27"/>
        <v>#VALUE!</v>
      </c>
    </row>
    <row r="212" spans="1:6" ht="15" customHeight="1">
      <c r="A212" s="4" t="s">
        <v>5</v>
      </c>
      <c r="B212" s="5" t="s">
        <v>3</v>
      </c>
      <c r="C212" s="5"/>
      <c r="D212" s="6">
        <v>-1040</v>
      </c>
      <c r="E212" s="16" t="e">
        <f t="shared" si="26"/>
        <v>#DIV/0!</v>
      </c>
      <c r="F212" s="16" t="e">
        <f t="shared" si="27"/>
        <v>#VALUE!</v>
      </c>
    </row>
    <row r="213" spans="1:6" ht="15" customHeight="1">
      <c r="A213" s="4" t="s">
        <v>31</v>
      </c>
      <c r="B213" s="5" t="s">
        <v>3</v>
      </c>
      <c r="C213" s="5"/>
      <c r="D213" s="6">
        <v>12</v>
      </c>
      <c r="E213" s="16" t="e">
        <f t="shared" si="26"/>
        <v>#DIV/0!</v>
      </c>
      <c r="F213" s="16" t="e">
        <f t="shared" si="27"/>
        <v>#VALUE!</v>
      </c>
    </row>
    <row r="214" spans="1:6" ht="15" customHeight="1">
      <c r="A214" s="4" t="s">
        <v>19</v>
      </c>
      <c r="B214" s="5" t="s">
        <v>3</v>
      </c>
      <c r="C214" s="5"/>
      <c r="D214" s="6">
        <v>88</v>
      </c>
      <c r="E214" s="16" t="e">
        <f t="shared" si="26"/>
        <v>#DIV/0!</v>
      </c>
      <c r="F214" s="16" t="e">
        <f t="shared" si="27"/>
        <v>#VALUE!</v>
      </c>
    </row>
    <row r="215" spans="1:6" ht="15" customHeight="1">
      <c r="A215" s="4" t="s">
        <v>25</v>
      </c>
      <c r="B215" s="5" t="s">
        <v>3</v>
      </c>
      <c r="C215" s="5"/>
      <c r="D215" s="6">
        <v>325.5</v>
      </c>
      <c r="E215" s="16" t="e">
        <f t="shared" si="26"/>
        <v>#DIV/0!</v>
      </c>
      <c r="F215" s="16" t="e">
        <f t="shared" si="27"/>
        <v>#VALUE!</v>
      </c>
    </row>
    <row r="216" spans="1:6" ht="15" customHeight="1">
      <c r="A216" s="4" t="s">
        <v>109</v>
      </c>
      <c r="B216" s="5" t="s">
        <v>3</v>
      </c>
      <c r="C216" s="5"/>
      <c r="D216" s="6">
        <v>1054.37</v>
      </c>
      <c r="E216" s="16" t="e">
        <f t="shared" si="26"/>
        <v>#DIV/0!</v>
      </c>
      <c r="F216" s="16" t="e">
        <f t="shared" si="27"/>
        <v>#VALUE!</v>
      </c>
    </row>
    <row r="217" spans="1:6" ht="15" customHeight="1">
      <c r="A217" s="4" t="s">
        <v>7</v>
      </c>
      <c r="B217" s="5" t="s">
        <v>3</v>
      </c>
      <c r="C217" s="5"/>
      <c r="D217" s="6">
        <f>2500-1800</f>
        <v>700</v>
      </c>
      <c r="E217" s="16" t="e">
        <f t="shared" si="26"/>
        <v>#DIV/0!</v>
      </c>
      <c r="F217" s="16" t="e">
        <f t="shared" si="27"/>
        <v>#VALUE!</v>
      </c>
    </row>
    <row r="218" spans="1:6" s="3" customFormat="1" ht="15" customHeight="1">
      <c r="A218" s="2" t="s">
        <v>42</v>
      </c>
      <c r="B218" s="8">
        <f>SUM(B219:B241)</f>
        <v>198410.57999999996</v>
      </c>
      <c r="C218" s="8">
        <f>SUM(C219:C241)</f>
        <v>215833.34999999995</v>
      </c>
      <c r="D218" s="8">
        <f>SUM(D219:D241)</f>
        <v>249166.48999999996</v>
      </c>
      <c r="E218" s="13">
        <f aca="true" t="shared" si="28" ref="E218:E223">D218/C218</f>
        <v>1.1544392467614482</v>
      </c>
      <c r="F218" s="13">
        <f aca="true" t="shared" si="29" ref="F218:F223">D218/B218</f>
        <v>1.2558125176590886</v>
      </c>
    </row>
    <row r="219" spans="1:6" ht="15" customHeight="1">
      <c r="A219" s="4" t="s">
        <v>84</v>
      </c>
      <c r="B219" s="6">
        <v>165345.67</v>
      </c>
      <c r="C219" s="6">
        <v>173183.83</v>
      </c>
      <c r="D219" s="6">
        <v>177620.77</v>
      </c>
      <c r="E219" s="16">
        <f t="shared" si="28"/>
        <v>1.0256198283638835</v>
      </c>
      <c r="F219" s="16">
        <f t="shared" si="29"/>
        <v>1.0742390169636735</v>
      </c>
    </row>
    <row r="220" spans="1:6" ht="15" customHeight="1">
      <c r="A220" s="4" t="s">
        <v>89</v>
      </c>
      <c r="B220" s="6">
        <v>1487.61</v>
      </c>
      <c r="C220" s="6">
        <f>1567.74+403.12+359.1</f>
        <v>2329.96</v>
      </c>
      <c r="D220" s="6">
        <f>1601.59+405.88</f>
        <v>2007.4699999999998</v>
      </c>
      <c r="E220" s="16">
        <f t="shared" si="28"/>
        <v>0.8615898985390306</v>
      </c>
      <c r="F220" s="16">
        <f t="shared" si="29"/>
        <v>1.349459871875021</v>
      </c>
    </row>
    <row r="221" spans="1:6" ht="15" customHeight="1">
      <c r="A221" s="4" t="s">
        <v>85</v>
      </c>
      <c r="B221" s="6">
        <v>10239.18</v>
      </c>
      <c r="C221" s="6">
        <v>11135.2</v>
      </c>
      <c r="D221" s="6">
        <v>11492.2</v>
      </c>
      <c r="E221" s="16">
        <f t="shared" si="28"/>
        <v>1.032060492851498</v>
      </c>
      <c r="F221" s="16">
        <f t="shared" si="29"/>
        <v>1.1223750339382645</v>
      </c>
    </row>
    <row r="222" spans="1:6" ht="15" customHeight="1">
      <c r="A222" s="4" t="s">
        <v>86</v>
      </c>
      <c r="B222" s="6">
        <v>9319.72</v>
      </c>
      <c r="C222" s="6">
        <v>9823.65</v>
      </c>
      <c r="D222" s="6">
        <v>10059.11</v>
      </c>
      <c r="E222" s="16">
        <f t="shared" si="28"/>
        <v>1.023968687809521</v>
      </c>
      <c r="F222" s="16">
        <f t="shared" si="29"/>
        <v>1.0793360744743405</v>
      </c>
    </row>
    <row r="223" spans="1:6" ht="15" customHeight="1">
      <c r="A223" s="4" t="s">
        <v>87</v>
      </c>
      <c r="B223" s="6">
        <v>9319.72</v>
      </c>
      <c r="C223" s="6">
        <v>9823.65</v>
      </c>
      <c r="D223" s="6">
        <v>10059.11</v>
      </c>
      <c r="E223" s="16">
        <f t="shared" si="28"/>
        <v>1.023968687809521</v>
      </c>
      <c r="F223" s="16">
        <f t="shared" si="29"/>
        <v>1.0793360744743405</v>
      </c>
    </row>
    <row r="224" spans="1:6" ht="15" customHeight="1">
      <c r="A224" s="4" t="s">
        <v>9</v>
      </c>
      <c r="B224" s="5" t="s">
        <v>3</v>
      </c>
      <c r="C224" s="5"/>
      <c r="D224" s="6">
        <v>1043.53</v>
      </c>
      <c r="E224" s="16" t="e">
        <f aca="true" t="shared" si="30" ref="E224:E236">D224/C224</f>
        <v>#DIV/0!</v>
      </c>
      <c r="F224" s="16" t="e">
        <f aca="true" t="shared" si="31" ref="F224:F236">D224/B224</f>
        <v>#VALUE!</v>
      </c>
    </row>
    <row r="225" spans="1:6" ht="15" customHeight="1">
      <c r="A225" s="4" t="s">
        <v>10</v>
      </c>
      <c r="B225" s="5" t="s">
        <v>3</v>
      </c>
      <c r="C225" s="5"/>
      <c r="D225" s="6">
        <v>1443.64</v>
      </c>
      <c r="E225" s="16" t="e">
        <f t="shared" si="30"/>
        <v>#DIV/0!</v>
      </c>
      <c r="F225" s="16" t="e">
        <f t="shared" si="31"/>
        <v>#VALUE!</v>
      </c>
    </row>
    <row r="226" spans="1:6" ht="15" customHeight="1">
      <c r="A226" s="4" t="s">
        <v>11</v>
      </c>
      <c r="B226" s="5" t="s">
        <v>3</v>
      </c>
      <c r="C226" s="5"/>
      <c r="D226" s="6">
        <v>532.64</v>
      </c>
      <c r="E226" s="16" t="e">
        <f t="shared" si="30"/>
        <v>#DIV/0!</v>
      </c>
      <c r="F226" s="16" t="e">
        <f t="shared" si="31"/>
        <v>#VALUE!</v>
      </c>
    </row>
    <row r="227" spans="1:6" ht="15" customHeight="1">
      <c r="A227" s="4" t="s">
        <v>94</v>
      </c>
      <c r="B227" s="5">
        <v>143.99</v>
      </c>
      <c r="C227" s="5"/>
      <c r="D227" s="6">
        <v>231.68</v>
      </c>
      <c r="E227" s="16" t="e">
        <f t="shared" si="30"/>
        <v>#DIV/0!</v>
      </c>
      <c r="F227" s="16">
        <f t="shared" si="31"/>
        <v>1.6090006250434057</v>
      </c>
    </row>
    <row r="228" spans="1:6" ht="15" customHeight="1">
      <c r="A228" s="4" t="s">
        <v>65</v>
      </c>
      <c r="B228" s="6">
        <v>20</v>
      </c>
      <c r="C228" s="10">
        <v>20</v>
      </c>
      <c r="D228" s="9">
        <v>20</v>
      </c>
      <c r="E228" s="16">
        <f t="shared" si="30"/>
        <v>1</v>
      </c>
      <c r="F228" s="16">
        <f t="shared" si="31"/>
        <v>1</v>
      </c>
    </row>
    <row r="229" spans="1:6" ht="15" customHeight="1">
      <c r="A229" s="4" t="s">
        <v>58</v>
      </c>
      <c r="B229" s="5" t="s">
        <v>3</v>
      </c>
      <c r="C229" s="6">
        <v>80</v>
      </c>
      <c r="D229" s="9"/>
      <c r="E229" s="16">
        <f t="shared" si="30"/>
        <v>0</v>
      </c>
      <c r="F229" s="16" t="e">
        <f t="shared" si="31"/>
        <v>#VALUE!</v>
      </c>
    </row>
    <row r="230" spans="1:6" ht="15" customHeight="1">
      <c r="A230" s="4" t="s">
        <v>71</v>
      </c>
      <c r="B230" s="5"/>
      <c r="C230" s="6"/>
      <c r="D230" s="9">
        <v>7.7</v>
      </c>
      <c r="E230" s="16" t="e">
        <f t="shared" si="30"/>
        <v>#DIV/0!</v>
      </c>
      <c r="F230" s="16" t="e">
        <f t="shared" si="31"/>
        <v>#DIV/0!</v>
      </c>
    </row>
    <row r="231" spans="1:6" ht="15" customHeight="1">
      <c r="A231" s="4" t="s">
        <v>76</v>
      </c>
      <c r="B231" s="6">
        <v>248.9</v>
      </c>
      <c r="C231" s="10">
        <v>775.3</v>
      </c>
      <c r="D231" s="9"/>
      <c r="E231" s="16">
        <f t="shared" si="30"/>
        <v>0</v>
      </c>
      <c r="F231" s="16">
        <f t="shared" si="31"/>
        <v>0</v>
      </c>
    </row>
    <row r="232" spans="1:6" ht="15" customHeight="1">
      <c r="A232" s="4" t="s">
        <v>15</v>
      </c>
      <c r="B232" s="5" t="s">
        <v>3</v>
      </c>
      <c r="C232" s="5"/>
      <c r="D232" s="6">
        <f>223.7-115.7</f>
        <v>107.99999999999999</v>
      </c>
      <c r="E232" s="16" t="e">
        <f t="shared" si="30"/>
        <v>#DIV/0!</v>
      </c>
      <c r="F232" s="16" t="e">
        <f t="shared" si="31"/>
        <v>#VALUE!</v>
      </c>
    </row>
    <row r="233" spans="1:6" ht="15" customHeight="1">
      <c r="A233" s="4" t="s">
        <v>16</v>
      </c>
      <c r="B233" s="6"/>
      <c r="C233" s="6">
        <v>1206</v>
      </c>
      <c r="D233" s="9">
        <v>912.5</v>
      </c>
      <c r="E233" s="16">
        <f t="shared" si="30"/>
        <v>0.7566334991708126</v>
      </c>
      <c r="F233" s="16" t="e">
        <f t="shared" si="31"/>
        <v>#DIV/0!</v>
      </c>
    </row>
    <row r="234" spans="1:6" ht="15" customHeight="1">
      <c r="A234" s="4" t="s">
        <v>66</v>
      </c>
      <c r="B234" s="6"/>
      <c r="C234" s="6">
        <v>1300</v>
      </c>
      <c r="D234" s="9">
        <v>18058.4</v>
      </c>
      <c r="E234" s="16">
        <f t="shared" si="30"/>
        <v>13.891076923076923</v>
      </c>
      <c r="F234" s="16" t="e">
        <f t="shared" si="31"/>
        <v>#DIV/0!</v>
      </c>
    </row>
    <row r="235" spans="1:6" ht="15" customHeight="1">
      <c r="A235" s="4" t="s">
        <v>56</v>
      </c>
      <c r="B235" s="6">
        <v>806.71</v>
      </c>
      <c r="C235" s="6">
        <v>626.93</v>
      </c>
      <c r="D235" s="9">
        <v>1501.44</v>
      </c>
      <c r="E235" s="16">
        <f t="shared" si="30"/>
        <v>2.394908522482574</v>
      </c>
      <c r="F235" s="16">
        <f t="shared" si="31"/>
        <v>1.861189274956304</v>
      </c>
    </row>
    <row r="236" spans="1:6" ht="15" customHeight="1">
      <c r="A236" s="4" t="s">
        <v>34</v>
      </c>
      <c r="B236" s="5" t="s">
        <v>3</v>
      </c>
      <c r="C236" s="5"/>
      <c r="D236" s="6">
        <f>2000-1500</f>
        <v>500</v>
      </c>
      <c r="E236" s="16" t="e">
        <f t="shared" si="30"/>
        <v>#DIV/0!</v>
      </c>
      <c r="F236" s="16" t="e">
        <f t="shared" si="31"/>
        <v>#VALUE!</v>
      </c>
    </row>
    <row r="237" spans="1:6" ht="15" customHeight="1">
      <c r="A237" s="4" t="s">
        <v>67</v>
      </c>
      <c r="B237" s="6">
        <v>1479.08</v>
      </c>
      <c r="C237" s="6">
        <f>11057.66-5528.83</f>
        <v>5528.83</v>
      </c>
      <c r="D237" s="9">
        <f>435.6-217.8</f>
        <v>217.8</v>
      </c>
      <c r="E237" s="16">
        <f aca="true" t="shared" si="32" ref="E237:E248">D237/C237</f>
        <v>0.03939350640189697</v>
      </c>
      <c r="F237" s="16">
        <f aca="true" t="shared" si="33" ref="F237:F248">D237/B237</f>
        <v>0.14725369824485493</v>
      </c>
    </row>
    <row r="238" spans="1:6" ht="15" customHeight="1">
      <c r="A238" s="4" t="s">
        <v>43</v>
      </c>
      <c r="B238" s="5" t="s">
        <v>3</v>
      </c>
      <c r="C238" s="5"/>
      <c r="D238" s="6">
        <v>5676.58</v>
      </c>
      <c r="E238" s="16" t="e">
        <f t="shared" si="32"/>
        <v>#DIV/0!</v>
      </c>
      <c r="F238" s="16" t="e">
        <f t="shared" si="33"/>
        <v>#VALUE!</v>
      </c>
    </row>
    <row r="239" spans="1:6" ht="15" customHeight="1">
      <c r="A239" s="4" t="s">
        <v>60</v>
      </c>
      <c r="B239" s="6"/>
      <c r="C239" s="6"/>
      <c r="D239" s="9">
        <f>266.55-102</f>
        <v>164.55</v>
      </c>
      <c r="E239" s="16" t="e">
        <f t="shared" si="32"/>
        <v>#DIV/0!</v>
      </c>
      <c r="F239" s="16" t="e">
        <f t="shared" si="33"/>
        <v>#DIV/0!</v>
      </c>
    </row>
    <row r="240" spans="1:6" ht="15" customHeight="1">
      <c r="A240" s="4" t="s">
        <v>25</v>
      </c>
      <c r="B240" s="6"/>
      <c r="C240" s="6"/>
      <c r="D240" s="9">
        <f>129-64.5</f>
        <v>64.5</v>
      </c>
      <c r="E240" s="16" t="e">
        <f t="shared" si="32"/>
        <v>#DIV/0!</v>
      </c>
      <c r="F240" s="16" t="e">
        <f t="shared" si="33"/>
        <v>#DIV/0!</v>
      </c>
    </row>
    <row r="241" spans="1:6" ht="15" customHeight="1">
      <c r="A241" s="4" t="s">
        <v>20</v>
      </c>
      <c r="B241" s="5" t="s">
        <v>3</v>
      </c>
      <c r="C241" s="5"/>
      <c r="D241" s="6">
        <v>7444.87</v>
      </c>
      <c r="E241" s="16" t="e">
        <f t="shared" si="32"/>
        <v>#DIV/0!</v>
      </c>
      <c r="F241" s="16" t="e">
        <f t="shared" si="33"/>
        <v>#VALUE!</v>
      </c>
    </row>
    <row r="242" spans="1:6" s="3" customFormat="1" ht="15" customHeight="1">
      <c r="A242" s="2" t="s">
        <v>44</v>
      </c>
      <c r="B242" s="8">
        <f>SUM(B243:B261)</f>
        <v>7830.5599999999995</v>
      </c>
      <c r="C242" s="8">
        <f>SUM(C243:C261)</f>
        <v>11701.900000000001</v>
      </c>
      <c r="D242" s="8">
        <f>SUM(D243:D261)</f>
        <v>10965.539999999999</v>
      </c>
      <c r="E242" s="13">
        <f t="shared" si="32"/>
        <v>0.9370734667019883</v>
      </c>
      <c r="F242" s="13">
        <f t="shared" si="33"/>
        <v>1.4003519543940663</v>
      </c>
    </row>
    <row r="243" spans="1:6" ht="15" customHeight="1">
      <c r="A243" s="4" t="s">
        <v>84</v>
      </c>
      <c r="B243" s="6">
        <v>5524.86</v>
      </c>
      <c r="C243" s="6">
        <v>7480.88</v>
      </c>
      <c r="D243" s="6">
        <v>7078.74</v>
      </c>
      <c r="E243" s="16">
        <f t="shared" si="32"/>
        <v>0.9462442921153661</v>
      </c>
      <c r="F243" s="16">
        <f t="shared" si="33"/>
        <v>1.2812523756258078</v>
      </c>
    </row>
    <row r="244" spans="1:6" ht="15" customHeight="1">
      <c r="A244" s="4" t="s">
        <v>89</v>
      </c>
      <c r="B244" s="6">
        <v>7.96</v>
      </c>
      <c r="C244" s="6">
        <v>11.09</v>
      </c>
      <c r="D244" s="6">
        <v>7.02</v>
      </c>
      <c r="E244" s="16">
        <f t="shared" si="32"/>
        <v>0.6330027051397655</v>
      </c>
      <c r="F244" s="16">
        <f t="shared" si="33"/>
        <v>0.8819095477386935</v>
      </c>
    </row>
    <row r="245" spans="1:6" ht="15" customHeight="1">
      <c r="A245" s="4" t="s">
        <v>85</v>
      </c>
      <c r="B245" s="6">
        <v>282.92</v>
      </c>
      <c r="C245" s="6">
        <v>400.73</v>
      </c>
      <c r="D245" s="6">
        <v>380.29</v>
      </c>
      <c r="E245" s="16">
        <f t="shared" si="32"/>
        <v>0.9489930876151025</v>
      </c>
      <c r="F245" s="16">
        <f t="shared" si="33"/>
        <v>1.3441608935388096</v>
      </c>
    </row>
    <row r="246" spans="1:6" ht="15" customHeight="1">
      <c r="A246" s="4" t="s">
        <v>86</v>
      </c>
      <c r="B246" s="6">
        <v>306.12</v>
      </c>
      <c r="C246" s="6">
        <v>415.42</v>
      </c>
      <c r="D246" s="6">
        <v>392.96</v>
      </c>
      <c r="E246" s="16">
        <f t="shared" si="32"/>
        <v>0.9459342352318135</v>
      </c>
      <c r="F246" s="16">
        <f t="shared" si="33"/>
        <v>1.2836796027701554</v>
      </c>
    </row>
    <row r="247" spans="1:6" ht="15" customHeight="1">
      <c r="A247" s="4" t="s">
        <v>87</v>
      </c>
      <c r="B247" s="6">
        <v>306.12</v>
      </c>
      <c r="C247" s="6">
        <v>415.42</v>
      </c>
      <c r="D247" s="6">
        <v>392.96</v>
      </c>
      <c r="E247" s="16">
        <f t="shared" si="32"/>
        <v>0.9459342352318135</v>
      </c>
      <c r="F247" s="16">
        <f t="shared" si="33"/>
        <v>1.2836796027701554</v>
      </c>
    </row>
    <row r="248" spans="1:6" ht="15" customHeight="1">
      <c r="A248" s="4" t="s">
        <v>9</v>
      </c>
      <c r="B248" s="5" t="s">
        <v>3</v>
      </c>
      <c r="C248" s="6">
        <v>107.77</v>
      </c>
      <c r="D248" s="6">
        <v>276.15</v>
      </c>
      <c r="E248" s="16">
        <f t="shared" si="32"/>
        <v>2.5624014104110606</v>
      </c>
      <c r="F248" s="16" t="e">
        <f t="shared" si="33"/>
        <v>#VALUE!</v>
      </c>
    </row>
    <row r="249" spans="1:6" ht="15" customHeight="1">
      <c r="A249" s="4" t="s">
        <v>10</v>
      </c>
      <c r="B249" s="6">
        <v>413.25</v>
      </c>
      <c r="C249" s="6"/>
      <c r="D249" s="6">
        <v>29.04</v>
      </c>
      <c r="E249" s="16" t="e">
        <f aca="true" t="shared" si="34" ref="E249:E260">D249/C249</f>
        <v>#DIV/0!</v>
      </c>
      <c r="F249" s="16">
        <f aca="true" t="shared" si="35" ref="F249:F260">D249/B249</f>
        <v>0.07027223230490018</v>
      </c>
    </row>
    <row r="250" spans="1:6" ht="15" customHeight="1">
      <c r="A250" s="4" t="s">
        <v>11</v>
      </c>
      <c r="B250" s="6"/>
      <c r="C250" s="6"/>
      <c r="D250" s="6">
        <v>68.92</v>
      </c>
      <c r="E250" s="16" t="e">
        <f t="shared" si="34"/>
        <v>#DIV/0!</v>
      </c>
      <c r="F250" s="16" t="e">
        <f t="shared" si="35"/>
        <v>#DIV/0!</v>
      </c>
    </row>
    <row r="251" spans="1:6" ht="15" customHeight="1">
      <c r="A251" s="4" t="s">
        <v>94</v>
      </c>
      <c r="B251" s="6">
        <v>300.73</v>
      </c>
      <c r="C251" s="6"/>
      <c r="D251" s="9"/>
      <c r="E251" s="16" t="e">
        <f t="shared" si="34"/>
        <v>#DIV/0!</v>
      </c>
      <c r="F251" s="16">
        <f t="shared" si="35"/>
        <v>0</v>
      </c>
    </row>
    <row r="252" spans="1:6" ht="15" customHeight="1">
      <c r="A252" s="4" t="s">
        <v>12</v>
      </c>
      <c r="B252" s="5" t="s">
        <v>3</v>
      </c>
      <c r="C252" s="5"/>
      <c r="D252" s="6">
        <v>71.55</v>
      </c>
      <c r="E252" s="16" t="e">
        <f t="shared" si="34"/>
        <v>#DIV/0!</v>
      </c>
      <c r="F252" s="16" t="e">
        <f t="shared" si="35"/>
        <v>#VALUE!</v>
      </c>
    </row>
    <row r="253" spans="1:6" ht="15" customHeight="1">
      <c r="A253" s="4" t="s">
        <v>27</v>
      </c>
      <c r="B253" s="11"/>
      <c r="C253" s="10"/>
      <c r="D253" s="9">
        <f>219.72-109.86</f>
        <v>109.86</v>
      </c>
      <c r="E253" s="16" t="e">
        <f t="shared" si="34"/>
        <v>#DIV/0!</v>
      </c>
      <c r="F253" s="16" t="e">
        <f t="shared" si="35"/>
        <v>#DIV/0!</v>
      </c>
    </row>
    <row r="254" spans="1:6" ht="15" customHeight="1">
      <c r="A254" s="4" t="s">
        <v>71</v>
      </c>
      <c r="B254" s="5" t="s">
        <v>3</v>
      </c>
      <c r="C254" s="5"/>
      <c r="D254" s="6">
        <v>16.4</v>
      </c>
      <c r="E254" s="16" t="e">
        <f t="shared" si="34"/>
        <v>#DIV/0!</v>
      </c>
      <c r="F254" s="16" t="e">
        <f t="shared" si="35"/>
        <v>#VALUE!</v>
      </c>
    </row>
    <row r="255" spans="1:6" ht="15" customHeight="1">
      <c r="A255" s="4" t="s">
        <v>76</v>
      </c>
      <c r="B255" s="6">
        <v>688.6</v>
      </c>
      <c r="C255" s="6">
        <v>1760.99</v>
      </c>
      <c r="D255" s="6">
        <v>1001.6</v>
      </c>
      <c r="E255" s="16">
        <f t="shared" si="34"/>
        <v>0.5687709754172369</v>
      </c>
      <c r="F255" s="16">
        <f t="shared" si="35"/>
        <v>1.4545454545454546</v>
      </c>
    </row>
    <row r="256" spans="1:6" ht="15" customHeight="1">
      <c r="A256" s="4" t="s">
        <v>13</v>
      </c>
      <c r="B256" s="6"/>
      <c r="C256" s="6"/>
      <c r="D256" s="6">
        <v>30</v>
      </c>
      <c r="E256" s="16" t="e">
        <f t="shared" si="34"/>
        <v>#DIV/0!</v>
      </c>
      <c r="F256" s="16" t="e">
        <f t="shared" si="35"/>
        <v>#DIV/0!</v>
      </c>
    </row>
    <row r="257" spans="1:6" ht="15" customHeight="1">
      <c r="A257" s="4" t="s">
        <v>15</v>
      </c>
      <c r="B257" s="11"/>
      <c r="C257" s="10">
        <v>99</v>
      </c>
      <c r="D257" s="6"/>
      <c r="E257" s="16">
        <f t="shared" si="34"/>
        <v>0</v>
      </c>
      <c r="F257" s="16" t="e">
        <f t="shared" si="35"/>
        <v>#DIV/0!</v>
      </c>
    </row>
    <row r="258" spans="1:6" ht="15" customHeight="1">
      <c r="A258" s="4" t="s">
        <v>18</v>
      </c>
      <c r="B258" s="11"/>
      <c r="C258" s="10">
        <v>113.54</v>
      </c>
      <c r="D258" s="9">
        <v>330.05</v>
      </c>
      <c r="E258" s="16">
        <f t="shared" si="34"/>
        <v>2.906905055487053</v>
      </c>
      <c r="F258" s="16" t="e">
        <f t="shared" si="35"/>
        <v>#DIV/0!</v>
      </c>
    </row>
    <row r="259" spans="1:6" ht="15" customHeight="1">
      <c r="A259" s="4" t="s">
        <v>43</v>
      </c>
      <c r="B259" s="11"/>
      <c r="C259" s="10">
        <v>397.06</v>
      </c>
      <c r="D259" s="9"/>
      <c r="E259" s="16">
        <f t="shared" si="34"/>
        <v>0</v>
      </c>
      <c r="F259" s="16" t="e">
        <f t="shared" si="35"/>
        <v>#DIV/0!</v>
      </c>
    </row>
    <row r="260" spans="1:6" ht="15" customHeight="1">
      <c r="A260" s="4" t="s">
        <v>25</v>
      </c>
      <c r="B260" s="5" t="s">
        <v>3</v>
      </c>
      <c r="C260" s="6">
        <v>500</v>
      </c>
      <c r="D260" s="9">
        <v>180</v>
      </c>
      <c r="E260" s="16">
        <f t="shared" si="34"/>
        <v>0.36</v>
      </c>
      <c r="F260" s="16" t="e">
        <f t="shared" si="35"/>
        <v>#VALUE!</v>
      </c>
    </row>
    <row r="261" spans="1:6" ht="15" customHeight="1">
      <c r="A261" s="4" t="s">
        <v>7</v>
      </c>
      <c r="B261" s="5" t="s">
        <v>3</v>
      </c>
      <c r="C261" s="5"/>
      <c r="D261" s="6">
        <v>600</v>
      </c>
      <c r="E261" s="16" t="e">
        <f aca="true" t="shared" si="36" ref="E261:E267">D261/C261</f>
        <v>#DIV/0!</v>
      </c>
      <c r="F261" s="16" t="e">
        <f aca="true" t="shared" si="37" ref="F261:F267">D261/B261</f>
        <v>#VALUE!</v>
      </c>
    </row>
    <row r="262" spans="1:6" s="3" customFormat="1" ht="15" customHeight="1">
      <c r="A262" s="2" t="s">
        <v>45</v>
      </c>
      <c r="B262" s="8">
        <f>SUM(B263:B283)</f>
        <v>19304.5</v>
      </c>
      <c r="C262" s="8">
        <f>SUM(C263:C283)</f>
        <v>39814.91</v>
      </c>
      <c r="D262" s="8">
        <f>SUM(D263:D283)</f>
        <v>47987.009999999995</v>
      </c>
      <c r="E262" s="13">
        <f t="shared" si="36"/>
        <v>1.2052522534899612</v>
      </c>
      <c r="F262" s="13">
        <f t="shared" si="37"/>
        <v>2.485793985858219</v>
      </c>
    </row>
    <row r="263" spans="1:6" ht="15" customHeight="1">
      <c r="A263" s="4" t="s">
        <v>84</v>
      </c>
      <c r="B263" s="6">
        <v>10559.9</v>
      </c>
      <c r="C263" s="6">
        <v>11176.69</v>
      </c>
      <c r="D263" s="6">
        <v>12166.12</v>
      </c>
      <c r="E263" s="16">
        <f t="shared" si="36"/>
        <v>1.0885262094591512</v>
      </c>
      <c r="F263" s="16">
        <f t="shared" si="37"/>
        <v>1.152105607060673</v>
      </c>
    </row>
    <row r="264" spans="1:6" ht="15" customHeight="1">
      <c r="A264" s="4" t="s">
        <v>89</v>
      </c>
      <c r="B264" s="6">
        <v>7.69</v>
      </c>
      <c r="C264" s="6">
        <v>6.34</v>
      </c>
      <c r="D264" s="6">
        <v>7.69</v>
      </c>
      <c r="E264" s="16">
        <f t="shared" si="36"/>
        <v>1.2129337539432177</v>
      </c>
      <c r="F264" s="16">
        <f t="shared" si="37"/>
        <v>1</v>
      </c>
    </row>
    <row r="265" spans="1:6" ht="15" customHeight="1">
      <c r="A265" s="4" t="s">
        <v>85</v>
      </c>
      <c r="B265" s="6">
        <v>525.74</v>
      </c>
      <c r="C265" s="6">
        <v>567.25</v>
      </c>
      <c r="D265" s="6">
        <v>610.53</v>
      </c>
      <c r="E265" s="16">
        <f t="shared" si="36"/>
        <v>1.0762979286029086</v>
      </c>
      <c r="F265" s="16">
        <f t="shared" si="37"/>
        <v>1.161277437516643</v>
      </c>
    </row>
    <row r="266" spans="1:6" ht="15" customHeight="1">
      <c r="A266" s="4" t="s">
        <v>86</v>
      </c>
      <c r="B266" s="6">
        <v>583.86</v>
      </c>
      <c r="C266" s="6">
        <v>618.44</v>
      </c>
      <c r="D266" s="6">
        <v>672.88</v>
      </c>
      <c r="E266" s="16">
        <f t="shared" si="36"/>
        <v>1.0880279412715865</v>
      </c>
      <c r="F266" s="16">
        <f t="shared" si="37"/>
        <v>1.152468057411023</v>
      </c>
    </row>
    <row r="267" spans="1:6" ht="15" customHeight="1">
      <c r="A267" s="4" t="s">
        <v>87</v>
      </c>
      <c r="B267" s="6">
        <v>583.86</v>
      </c>
      <c r="C267" s="6">
        <v>618.44</v>
      </c>
      <c r="D267" s="6">
        <v>672.88</v>
      </c>
      <c r="E267" s="16">
        <f t="shared" si="36"/>
        <v>1.0880279412715865</v>
      </c>
      <c r="F267" s="16">
        <f t="shared" si="37"/>
        <v>1.152468057411023</v>
      </c>
    </row>
    <row r="268" spans="1:6" ht="15" customHeight="1">
      <c r="A268" s="4" t="s">
        <v>9</v>
      </c>
      <c r="B268" s="5" t="s">
        <v>3</v>
      </c>
      <c r="C268" s="6">
        <v>545.5</v>
      </c>
      <c r="D268" s="6">
        <v>1825.32</v>
      </c>
      <c r="E268" s="16">
        <f aca="true" t="shared" si="38" ref="E268:E283">D268/C268</f>
        <v>3.346141154903758</v>
      </c>
      <c r="F268" s="16" t="e">
        <f aca="true" t="shared" si="39" ref="F268:F283">D268/B268</f>
        <v>#VALUE!</v>
      </c>
    </row>
    <row r="269" spans="1:6" ht="15" customHeight="1">
      <c r="A269" s="4" t="s">
        <v>10</v>
      </c>
      <c r="B269" s="6">
        <v>142.52</v>
      </c>
      <c r="C269" s="10"/>
      <c r="D269" s="6">
        <v>1275.08</v>
      </c>
      <c r="E269" s="16" t="e">
        <f t="shared" si="38"/>
        <v>#DIV/0!</v>
      </c>
      <c r="F269" s="16">
        <f t="shared" si="39"/>
        <v>8.94667415099635</v>
      </c>
    </row>
    <row r="270" spans="1:6" ht="15" customHeight="1">
      <c r="A270" s="4" t="s">
        <v>11</v>
      </c>
      <c r="B270" s="6">
        <v>1016.96</v>
      </c>
      <c r="C270" s="10">
        <v>641.65</v>
      </c>
      <c r="D270" s="9"/>
      <c r="E270" s="16">
        <f t="shared" si="38"/>
        <v>0</v>
      </c>
      <c r="F270" s="16">
        <f t="shared" si="39"/>
        <v>0</v>
      </c>
    </row>
    <row r="271" spans="1:6" ht="15" customHeight="1">
      <c r="A271" s="4" t="s">
        <v>94</v>
      </c>
      <c r="B271" s="5" t="s">
        <v>3</v>
      </c>
      <c r="C271" s="6">
        <v>400</v>
      </c>
      <c r="D271" s="9"/>
      <c r="E271" s="16">
        <f t="shared" si="38"/>
        <v>0</v>
      </c>
      <c r="F271" s="16" t="e">
        <f t="shared" si="39"/>
        <v>#VALUE!</v>
      </c>
    </row>
    <row r="272" spans="1:6" ht="15" customHeight="1">
      <c r="A272" s="4" t="s">
        <v>27</v>
      </c>
      <c r="B272" s="5" t="s">
        <v>3</v>
      </c>
      <c r="C272" s="5"/>
      <c r="D272" s="6">
        <v>1536.45</v>
      </c>
      <c r="E272" s="16" t="e">
        <f t="shared" si="38"/>
        <v>#DIV/0!</v>
      </c>
      <c r="F272" s="16" t="e">
        <f t="shared" si="39"/>
        <v>#VALUE!</v>
      </c>
    </row>
    <row r="273" spans="1:6" ht="15" customHeight="1">
      <c r="A273" s="4" t="s">
        <v>110</v>
      </c>
      <c r="B273" s="5" t="s">
        <v>3</v>
      </c>
      <c r="C273" s="5"/>
      <c r="D273" s="6">
        <v>98.4</v>
      </c>
      <c r="E273" s="16" t="e">
        <f t="shared" si="38"/>
        <v>#DIV/0!</v>
      </c>
      <c r="F273" s="16" t="e">
        <f t="shared" si="39"/>
        <v>#VALUE!</v>
      </c>
    </row>
    <row r="274" spans="1:6" ht="15" customHeight="1">
      <c r="A274" s="4" t="s">
        <v>76</v>
      </c>
      <c r="B274" s="6">
        <v>232.02</v>
      </c>
      <c r="C274" s="10">
        <v>520.5</v>
      </c>
      <c r="D274" s="9">
        <v>1750</v>
      </c>
      <c r="E274" s="16">
        <f t="shared" si="38"/>
        <v>3.362151777137368</v>
      </c>
      <c r="F274" s="16">
        <f t="shared" si="39"/>
        <v>7.542453236789932</v>
      </c>
    </row>
    <row r="275" spans="1:6" ht="15" customHeight="1">
      <c r="A275" s="4" t="s">
        <v>72</v>
      </c>
      <c r="B275" s="6">
        <v>249</v>
      </c>
      <c r="C275" s="10"/>
      <c r="D275" s="9"/>
      <c r="E275" s="16" t="e">
        <f t="shared" si="38"/>
        <v>#DIV/0!</v>
      </c>
      <c r="F275" s="16">
        <f t="shared" si="39"/>
        <v>0</v>
      </c>
    </row>
    <row r="276" spans="1:6" ht="15" customHeight="1">
      <c r="A276" s="4" t="s">
        <v>16</v>
      </c>
      <c r="B276" s="5"/>
      <c r="C276" s="6">
        <v>169</v>
      </c>
      <c r="D276" s="9">
        <v>100</v>
      </c>
      <c r="E276" s="16">
        <f t="shared" si="38"/>
        <v>0.591715976331361</v>
      </c>
      <c r="F276" s="16" t="e">
        <f t="shared" si="39"/>
        <v>#DIV/0!</v>
      </c>
    </row>
    <row r="277" spans="1:6" ht="15" customHeight="1">
      <c r="A277" s="4" t="s">
        <v>33</v>
      </c>
      <c r="B277" s="11"/>
      <c r="C277" s="10">
        <v>7725</v>
      </c>
      <c r="D277" s="9"/>
      <c r="E277" s="16">
        <f t="shared" si="38"/>
        <v>0</v>
      </c>
      <c r="F277" s="16" t="e">
        <f t="shared" si="39"/>
        <v>#DIV/0!</v>
      </c>
    </row>
    <row r="278" spans="1:6" ht="15" customHeight="1">
      <c r="A278" s="4" t="s">
        <v>56</v>
      </c>
      <c r="B278" s="11"/>
      <c r="C278" s="10"/>
      <c r="D278" s="9">
        <v>118.6</v>
      </c>
      <c r="E278" s="16" t="e">
        <f t="shared" si="38"/>
        <v>#DIV/0!</v>
      </c>
      <c r="F278" s="16" t="e">
        <f t="shared" si="39"/>
        <v>#DIV/0!</v>
      </c>
    </row>
    <row r="279" spans="1:6" ht="15" customHeight="1">
      <c r="A279" s="4" t="s">
        <v>67</v>
      </c>
      <c r="B279" s="6">
        <v>370.55</v>
      </c>
      <c r="C279" s="10"/>
      <c r="D279" s="9">
        <v>884.96</v>
      </c>
      <c r="E279" s="16" t="e">
        <f t="shared" si="38"/>
        <v>#DIV/0!</v>
      </c>
      <c r="F279" s="16">
        <f t="shared" si="39"/>
        <v>2.3882337066522736</v>
      </c>
    </row>
    <row r="280" spans="1:6" ht="15" customHeight="1">
      <c r="A280" s="4" t="s">
        <v>68</v>
      </c>
      <c r="B280" s="6">
        <v>37.4</v>
      </c>
      <c r="C280" s="6">
        <v>36.1</v>
      </c>
      <c r="D280" s="9">
        <f>72.1+96</f>
        <v>168.1</v>
      </c>
      <c r="E280" s="16">
        <f t="shared" si="38"/>
        <v>4.6565096952908585</v>
      </c>
      <c r="F280" s="16">
        <f t="shared" si="39"/>
        <v>4.494652406417113</v>
      </c>
    </row>
    <row r="281" spans="1:6" ht="15" customHeight="1">
      <c r="A281" s="4" t="s">
        <v>25</v>
      </c>
      <c r="B281" s="11"/>
      <c r="C281" s="10">
        <v>3890</v>
      </c>
      <c r="D281" s="9"/>
      <c r="E281" s="16">
        <f t="shared" si="38"/>
        <v>0</v>
      </c>
      <c r="F281" s="16" t="e">
        <f t="shared" si="39"/>
        <v>#DIV/0!</v>
      </c>
    </row>
    <row r="282" spans="1:6" ht="15" customHeight="1">
      <c r="A282" s="4" t="s">
        <v>63</v>
      </c>
      <c r="B282" s="6">
        <v>4995</v>
      </c>
      <c r="C282" s="6">
        <v>11800</v>
      </c>
      <c r="D282" s="9">
        <v>25600</v>
      </c>
      <c r="E282" s="16">
        <f t="shared" si="38"/>
        <v>2.169491525423729</v>
      </c>
      <c r="F282" s="16">
        <f t="shared" si="39"/>
        <v>5.125125125125125</v>
      </c>
    </row>
    <row r="283" spans="1:6" ht="15" customHeight="1">
      <c r="A283" s="4" t="s">
        <v>75</v>
      </c>
      <c r="B283" s="5" t="s">
        <v>3</v>
      </c>
      <c r="C283" s="6">
        <v>1100</v>
      </c>
      <c r="D283" s="9">
        <v>500</v>
      </c>
      <c r="E283" s="16">
        <f t="shared" si="38"/>
        <v>0.45454545454545453</v>
      </c>
      <c r="F283" s="16" t="e">
        <f t="shared" si="39"/>
        <v>#VALUE!</v>
      </c>
    </row>
    <row r="284" spans="1:6" s="3" customFormat="1" ht="15" customHeight="1">
      <c r="A284" s="2" t="s">
        <v>46</v>
      </c>
      <c r="B284" s="8">
        <f>SUM(B285:B294)</f>
        <v>3767.42</v>
      </c>
      <c r="C284" s="8">
        <f>SUM(C285:C294)</f>
        <v>1539.25</v>
      </c>
      <c r="D284" s="8">
        <f>SUM(D285:D294)</f>
        <v>5100.78</v>
      </c>
      <c r="E284" s="13">
        <f>D284/C284</f>
        <v>3.313808673055059</v>
      </c>
      <c r="F284" s="13">
        <f>D284/B284</f>
        <v>1.353918596811611</v>
      </c>
    </row>
    <row r="285" spans="1:6" ht="15" customHeight="1">
      <c r="A285" s="4" t="s">
        <v>84</v>
      </c>
      <c r="B285" s="6">
        <v>454.32</v>
      </c>
      <c r="C285" s="6">
        <v>470.26</v>
      </c>
      <c r="D285" s="6">
        <v>473.55</v>
      </c>
      <c r="E285" s="16">
        <f>D285/C285</f>
        <v>1.0069961298005359</v>
      </c>
      <c r="F285" s="16">
        <f>D285/B285</f>
        <v>1.0423269941891178</v>
      </c>
    </row>
    <row r="286" spans="1:6" ht="15" customHeight="1">
      <c r="A286" s="4" t="s">
        <v>85</v>
      </c>
      <c r="B286" s="6">
        <v>25.81</v>
      </c>
      <c r="C286" s="6">
        <v>27.59</v>
      </c>
      <c r="D286" s="6">
        <v>27.95</v>
      </c>
      <c r="E286" s="16">
        <f>D286/C286</f>
        <v>1.0130482058716925</v>
      </c>
      <c r="F286" s="16">
        <f>D286/B286</f>
        <v>1.0829135993800854</v>
      </c>
    </row>
    <row r="287" spans="1:6" ht="15" customHeight="1">
      <c r="A287" s="4" t="s">
        <v>86</v>
      </c>
      <c r="B287" s="6">
        <v>25.27</v>
      </c>
      <c r="C287" s="6">
        <v>26.2</v>
      </c>
      <c r="D287" s="6">
        <v>26.39</v>
      </c>
      <c r="E287" s="16">
        <f>D287/C287</f>
        <v>1.0072519083969467</v>
      </c>
      <c r="F287" s="16">
        <f>D287/B287</f>
        <v>1.0443213296398892</v>
      </c>
    </row>
    <row r="288" spans="1:6" ht="15" customHeight="1">
      <c r="A288" s="4" t="s">
        <v>87</v>
      </c>
      <c r="B288" s="6">
        <v>25.27</v>
      </c>
      <c r="C288" s="6">
        <v>26.2</v>
      </c>
      <c r="D288" s="6">
        <v>26.39</v>
      </c>
      <c r="E288" s="16">
        <f aca="true" t="shared" si="40" ref="E288:E294">D288/C288</f>
        <v>1.0072519083969467</v>
      </c>
      <c r="F288" s="16">
        <f aca="true" t="shared" si="41" ref="F288:F294">D288/B288</f>
        <v>1.0443213296398892</v>
      </c>
    </row>
    <row r="289" spans="1:6" ht="15" customHeight="1">
      <c r="A289" s="4" t="s">
        <v>64</v>
      </c>
      <c r="B289" s="6">
        <v>603.75</v>
      </c>
      <c r="C289" s="6"/>
      <c r="D289" s="9"/>
      <c r="E289" s="16" t="e">
        <f t="shared" si="40"/>
        <v>#DIV/0!</v>
      </c>
      <c r="F289" s="16">
        <f t="shared" si="41"/>
        <v>0</v>
      </c>
    </row>
    <row r="290" spans="1:6" ht="15" customHeight="1">
      <c r="A290" s="4" t="s">
        <v>16</v>
      </c>
      <c r="B290" s="6">
        <v>163</v>
      </c>
      <c r="C290" s="6">
        <v>98</v>
      </c>
      <c r="D290" s="9">
        <v>196.5</v>
      </c>
      <c r="E290" s="16">
        <f t="shared" si="40"/>
        <v>2.0051020408163267</v>
      </c>
      <c r="F290" s="16">
        <f t="shared" si="41"/>
        <v>1.205521472392638</v>
      </c>
    </row>
    <row r="291" spans="1:6" ht="15" customHeight="1">
      <c r="A291" s="4" t="s">
        <v>33</v>
      </c>
      <c r="B291" s="5" t="s">
        <v>3</v>
      </c>
      <c r="C291" s="6">
        <v>741</v>
      </c>
      <c r="D291" s="9"/>
      <c r="E291" s="16">
        <f t="shared" si="40"/>
        <v>0</v>
      </c>
      <c r="F291" s="16" t="e">
        <f t="shared" si="41"/>
        <v>#VALUE!</v>
      </c>
    </row>
    <row r="292" spans="1:6" ht="15" customHeight="1">
      <c r="A292" s="4" t="s">
        <v>25</v>
      </c>
      <c r="B292" s="5" t="s">
        <v>3</v>
      </c>
      <c r="C292" s="6">
        <v>150</v>
      </c>
      <c r="D292" s="9">
        <v>150</v>
      </c>
      <c r="E292" s="16">
        <f t="shared" si="40"/>
        <v>1</v>
      </c>
      <c r="F292" s="16" t="e">
        <f t="shared" si="41"/>
        <v>#VALUE!</v>
      </c>
    </row>
    <row r="293" spans="1:6" ht="15" customHeight="1">
      <c r="A293" s="4" t="s">
        <v>63</v>
      </c>
      <c r="B293" s="6">
        <v>2470</v>
      </c>
      <c r="C293" s="6"/>
      <c r="D293" s="9">
        <v>3700</v>
      </c>
      <c r="E293" s="16" t="e">
        <f t="shared" si="40"/>
        <v>#DIV/0!</v>
      </c>
      <c r="F293" s="16">
        <f t="shared" si="41"/>
        <v>1.4979757085020242</v>
      </c>
    </row>
    <row r="294" spans="1:6" ht="15" customHeight="1">
      <c r="A294" s="4" t="s">
        <v>7</v>
      </c>
      <c r="B294" s="5" t="s">
        <v>3</v>
      </c>
      <c r="C294" s="5"/>
      <c r="D294" s="6">
        <v>500</v>
      </c>
      <c r="E294" s="16" t="e">
        <f t="shared" si="40"/>
        <v>#DIV/0!</v>
      </c>
      <c r="F294" s="16" t="e">
        <f t="shared" si="41"/>
        <v>#VALUE!</v>
      </c>
    </row>
    <row r="295" spans="1:6" s="3" customFormat="1" ht="15" customHeight="1">
      <c r="A295" s="2" t="s">
        <v>47</v>
      </c>
      <c r="B295" s="8">
        <f>SUM(B296:B318)</f>
        <v>60108.479999999996</v>
      </c>
      <c r="C295" s="8">
        <f>SUM(C296:C318)</f>
        <v>82335</v>
      </c>
      <c r="D295" s="8">
        <f>SUM(D296:D318)</f>
        <v>38919.880000000005</v>
      </c>
      <c r="E295" s="13">
        <f aca="true" t="shared" si="42" ref="E295:E300">D295/C295</f>
        <v>0.47270152426064255</v>
      </c>
      <c r="F295" s="13">
        <f aca="true" t="shared" si="43" ref="F295:F300">D295/B295</f>
        <v>0.6474939975191522</v>
      </c>
    </row>
    <row r="296" spans="1:6" ht="15" customHeight="1">
      <c r="A296" s="4" t="s">
        <v>84</v>
      </c>
      <c r="B296" s="6">
        <v>4233.69</v>
      </c>
      <c r="C296" s="6">
        <v>4742.37</v>
      </c>
      <c r="D296" s="6">
        <v>4655.22</v>
      </c>
      <c r="E296" s="16">
        <f t="shared" si="42"/>
        <v>0.9816231124943858</v>
      </c>
      <c r="F296" s="16">
        <f t="shared" si="43"/>
        <v>1.099565627147949</v>
      </c>
    </row>
    <row r="297" spans="1:6" ht="15" customHeight="1">
      <c r="A297" s="4" t="s">
        <v>89</v>
      </c>
      <c r="B297" s="6">
        <v>12.75</v>
      </c>
      <c r="C297" s="6">
        <v>9.84</v>
      </c>
      <c r="D297" s="6">
        <v>13.84</v>
      </c>
      <c r="E297" s="16">
        <f t="shared" si="42"/>
        <v>1.4065040650406504</v>
      </c>
      <c r="F297" s="16">
        <f t="shared" si="43"/>
        <v>1.0854901960784313</v>
      </c>
    </row>
    <row r="298" spans="1:6" ht="15" customHeight="1">
      <c r="A298" s="4" t="s">
        <v>85</v>
      </c>
      <c r="B298" s="6">
        <v>236.58</v>
      </c>
      <c r="C298" s="6">
        <v>267.89</v>
      </c>
      <c r="D298" s="6">
        <v>259.4</v>
      </c>
      <c r="E298" s="16">
        <f t="shared" si="42"/>
        <v>0.9683078875657919</v>
      </c>
      <c r="F298" s="16">
        <f t="shared" si="43"/>
        <v>1.096457857807084</v>
      </c>
    </row>
    <row r="299" spans="1:6" ht="15" customHeight="1">
      <c r="A299" s="4" t="s">
        <v>86</v>
      </c>
      <c r="B299" s="6">
        <v>235.95</v>
      </c>
      <c r="C299" s="6">
        <v>264.2</v>
      </c>
      <c r="D299" s="6">
        <v>259.4</v>
      </c>
      <c r="E299" s="16">
        <f t="shared" si="42"/>
        <v>0.9818319454958364</v>
      </c>
      <c r="F299" s="16">
        <f t="shared" si="43"/>
        <v>1.0993854630218267</v>
      </c>
    </row>
    <row r="300" spans="1:6" ht="15" customHeight="1">
      <c r="A300" s="4" t="s">
        <v>87</v>
      </c>
      <c r="B300" s="6">
        <v>235.95</v>
      </c>
      <c r="C300" s="6">
        <v>264.2</v>
      </c>
      <c r="D300" s="6">
        <v>259.4</v>
      </c>
      <c r="E300" s="16">
        <f t="shared" si="42"/>
        <v>0.9818319454958364</v>
      </c>
      <c r="F300" s="16">
        <f t="shared" si="43"/>
        <v>1.0993854630218267</v>
      </c>
    </row>
    <row r="301" spans="1:6" ht="15" customHeight="1">
      <c r="A301" s="4" t="s">
        <v>111</v>
      </c>
      <c r="B301" s="6"/>
      <c r="C301" s="6"/>
      <c r="D301" s="6">
        <v>169</v>
      </c>
      <c r="E301" s="16" t="e">
        <f aca="true" t="shared" si="44" ref="E301:E318">D301/C301</f>
        <v>#DIV/0!</v>
      </c>
      <c r="F301" s="16" t="e">
        <f aca="true" t="shared" si="45" ref="F301:F318">D301/B301</f>
        <v>#DIV/0!</v>
      </c>
    </row>
    <row r="302" spans="1:6" ht="15" customHeight="1">
      <c r="A302" s="4" t="s">
        <v>64</v>
      </c>
      <c r="B302" s="6">
        <v>250</v>
      </c>
      <c r="C302" s="10"/>
      <c r="D302" s="6">
        <v>730</v>
      </c>
      <c r="E302" s="16" t="e">
        <f t="shared" si="44"/>
        <v>#DIV/0!</v>
      </c>
      <c r="F302" s="16">
        <f t="shared" si="45"/>
        <v>2.92</v>
      </c>
    </row>
    <row r="303" spans="1:6" ht="15" customHeight="1">
      <c r="A303" s="4" t="s">
        <v>112</v>
      </c>
      <c r="B303" s="6"/>
      <c r="C303" s="10"/>
      <c r="D303" s="6">
        <v>348</v>
      </c>
      <c r="E303" s="16" t="e">
        <f t="shared" si="44"/>
        <v>#DIV/0!</v>
      </c>
      <c r="F303" s="16" t="e">
        <f t="shared" si="45"/>
        <v>#DIV/0!</v>
      </c>
    </row>
    <row r="304" spans="1:6" ht="15" customHeight="1">
      <c r="A304" s="4" t="s">
        <v>9</v>
      </c>
      <c r="B304" s="6">
        <v>97.17</v>
      </c>
      <c r="C304" s="10"/>
      <c r="D304" s="6">
        <v>77.09</v>
      </c>
      <c r="E304" s="16" t="e">
        <f t="shared" si="44"/>
        <v>#DIV/0!</v>
      </c>
      <c r="F304" s="16">
        <f t="shared" si="45"/>
        <v>0.7933518575692087</v>
      </c>
    </row>
    <row r="305" spans="1:6" ht="15" customHeight="1">
      <c r="A305" s="4" t="s">
        <v>10</v>
      </c>
      <c r="B305" s="6">
        <v>66.74</v>
      </c>
      <c r="C305" s="10"/>
      <c r="D305" s="6">
        <v>36.63</v>
      </c>
      <c r="E305" s="16" t="e">
        <f t="shared" si="44"/>
        <v>#DIV/0!</v>
      </c>
      <c r="F305" s="16">
        <f t="shared" si="45"/>
        <v>0.5488462691039857</v>
      </c>
    </row>
    <row r="306" spans="1:6" ht="15" customHeight="1">
      <c r="A306" s="4" t="s">
        <v>11</v>
      </c>
      <c r="B306" s="5" t="s">
        <v>3</v>
      </c>
      <c r="C306" s="5"/>
      <c r="D306" s="6">
        <v>605.34</v>
      </c>
      <c r="E306" s="16" t="e">
        <f t="shared" si="44"/>
        <v>#DIV/0!</v>
      </c>
      <c r="F306" s="16" t="e">
        <f t="shared" si="45"/>
        <v>#VALUE!</v>
      </c>
    </row>
    <row r="307" spans="1:6" ht="15" customHeight="1">
      <c r="A307" s="4" t="s">
        <v>113</v>
      </c>
      <c r="B307" s="5" t="s">
        <v>3</v>
      </c>
      <c r="C307" s="5"/>
      <c r="D307" s="6">
        <v>260</v>
      </c>
      <c r="E307" s="16" t="e">
        <f t="shared" si="44"/>
        <v>#DIV/0!</v>
      </c>
      <c r="F307" s="16" t="e">
        <f t="shared" si="45"/>
        <v>#VALUE!</v>
      </c>
    </row>
    <row r="308" spans="1:6" ht="15" customHeight="1">
      <c r="A308" s="4" t="s">
        <v>27</v>
      </c>
      <c r="B308" s="5" t="s">
        <v>3</v>
      </c>
      <c r="C308" s="5"/>
      <c r="D308" s="6">
        <f>321.2-160.6</f>
        <v>160.6</v>
      </c>
      <c r="E308" s="16" t="e">
        <f t="shared" si="44"/>
        <v>#DIV/0!</v>
      </c>
      <c r="F308" s="16" t="e">
        <f t="shared" si="45"/>
        <v>#VALUE!</v>
      </c>
    </row>
    <row r="309" spans="1:6" ht="15" customHeight="1">
      <c r="A309" s="4" t="s">
        <v>76</v>
      </c>
      <c r="B309" s="6">
        <v>51.56</v>
      </c>
      <c r="C309" s="10"/>
      <c r="D309" s="9"/>
      <c r="E309" s="16" t="e">
        <f t="shared" si="44"/>
        <v>#DIV/0!</v>
      </c>
      <c r="F309" s="16">
        <f t="shared" si="45"/>
        <v>0</v>
      </c>
    </row>
    <row r="310" spans="1:6" ht="15" customHeight="1">
      <c r="A310" s="4" t="s">
        <v>56</v>
      </c>
      <c r="B310" s="6">
        <v>279.18</v>
      </c>
      <c r="C310" s="10"/>
      <c r="D310" s="9">
        <v>451.72</v>
      </c>
      <c r="E310" s="16" t="e">
        <f t="shared" si="44"/>
        <v>#DIV/0!</v>
      </c>
      <c r="F310" s="16">
        <f t="shared" si="45"/>
        <v>1.6180242137688947</v>
      </c>
    </row>
    <row r="311" spans="1:6" ht="15" customHeight="1">
      <c r="A311" s="4" t="s">
        <v>5</v>
      </c>
      <c r="B311" s="6"/>
      <c r="C311" s="10"/>
      <c r="D311" s="9">
        <v>-1000</v>
      </c>
      <c r="E311" s="16" t="e">
        <f t="shared" si="44"/>
        <v>#DIV/0!</v>
      </c>
      <c r="F311" s="16" t="e">
        <f t="shared" si="45"/>
        <v>#DIV/0!</v>
      </c>
    </row>
    <row r="312" spans="1:6" ht="15" customHeight="1">
      <c r="A312" s="4" t="s">
        <v>25</v>
      </c>
      <c r="B312" s="6">
        <v>267.8</v>
      </c>
      <c r="C312" s="10"/>
      <c r="D312" s="9">
        <v>279</v>
      </c>
      <c r="E312" s="16" t="e">
        <f t="shared" si="44"/>
        <v>#DIV/0!</v>
      </c>
      <c r="F312" s="16">
        <f t="shared" si="45"/>
        <v>1.0418222554144885</v>
      </c>
    </row>
    <row r="313" spans="1:6" ht="15" customHeight="1">
      <c r="A313" s="4" t="s">
        <v>75</v>
      </c>
      <c r="B313" s="6">
        <v>18600</v>
      </c>
      <c r="C313" s="6"/>
      <c r="D313" s="9">
        <v>800</v>
      </c>
      <c r="E313" s="16" t="e">
        <f t="shared" si="44"/>
        <v>#DIV/0!</v>
      </c>
      <c r="F313" s="16">
        <f t="shared" si="45"/>
        <v>0.043010752688172046</v>
      </c>
    </row>
    <row r="314" spans="1:6" ht="15" customHeight="1">
      <c r="A314" s="4" t="s">
        <v>69</v>
      </c>
      <c r="B314" s="6">
        <v>35541.11</v>
      </c>
      <c r="C314" s="10"/>
      <c r="D314" s="9"/>
      <c r="E314" s="16" t="e">
        <f t="shared" si="44"/>
        <v>#DIV/0!</v>
      </c>
      <c r="F314" s="16">
        <f t="shared" si="45"/>
        <v>0</v>
      </c>
    </row>
    <row r="315" spans="1:6" ht="15" customHeight="1">
      <c r="A315" s="4" t="s">
        <v>114</v>
      </c>
      <c r="B315" s="5" t="s">
        <v>3</v>
      </c>
      <c r="C315" s="5"/>
      <c r="D315" s="6">
        <v>13313.15</v>
      </c>
      <c r="E315" s="16" t="e">
        <f t="shared" si="44"/>
        <v>#DIV/0!</v>
      </c>
      <c r="F315" s="16" t="e">
        <f t="shared" si="45"/>
        <v>#VALUE!</v>
      </c>
    </row>
    <row r="316" spans="1:6" ht="15" customHeight="1">
      <c r="A316" s="4" t="s">
        <v>48</v>
      </c>
      <c r="B316" s="5" t="s">
        <v>3</v>
      </c>
      <c r="C316" s="6">
        <v>38321.95</v>
      </c>
      <c r="D316" s="9"/>
      <c r="E316" s="16">
        <f t="shared" si="44"/>
        <v>0</v>
      </c>
      <c r="F316" s="16" t="e">
        <f t="shared" si="45"/>
        <v>#VALUE!</v>
      </c>
    </row>
    <row r="317" spans="1:6" ht="15" customHeight="1">
      <c r="A317" s="4" t="s">
        <v>62</v>
      </c>
      <c r="B317" s="5" t="s">
        <v>3</v>
      </c>
      <c r="C317" s="6">
        <v>13557.65</v>
      </c>
      <c r="D317" s="9">
        <v>17242.09</v>
      </c>
      <c r="E317" s="16">
        <f t="shared" si="44"/>
        <v>1.2717609615235679</v>
      </c>
      <c r="F317" s="16" t="e">
        <f t="shared" si="45"/>
        <v>#VALUE!</v>
      </c>
    </row>
    <row r="318" spans="1:6" ht="15" customHeight="1">
      <c r="A318" s="4" t="s">
        <v>101</v>
      </c>
      <c r="B318" s="5" t="s">
        <v>3</v>
      </c>
      <c r="C318" s="6">
        <v>24906.9</v>
      </c>
      <c r="D318" s="9"/>
      <c r="E318" s="16">
        <f t="shared" si="44"/>
        <v>0</v>
      </c>
      <c r="F318" s="16" t="e">
        <f t="shared" si="45"/>
        <v>#VALUE!</v>
      </c>
    </row>
    <row r="319" spans="1:6" s="3" customFormat="1" ht="15" customHeight="1">
      <c r="A319" s="2" t="s">
        <v>49</v>
      </c>
      <c r="B319" s="8">
        <f>SUM(B320:B337)</f>
        <v>33027.380000000005</v>
      </c>
      <c r="C319" s="8">
        <f>SUM(C320:C337)</f>
        <v>37819.069999999985</v>
      </c>
      <c r="D319" s="8">
        <f>SUM(D320:D337)</f>
        <v>35333.979999999996</v>
      </c>
      <c r="E319" s="13">
        <f aca="true" t="shared" si="46" ref="E319:E327">D319/C319</f>
        <v>0.9342900288135062</v>
      </c>
      <c r="F319" s="13">
        <f aca="true" t="shared" si="47" ref="F319:F327">D319/B319</f>
        <v>1.06983902447</v>
      </c>
    </row>
    <row r="320" spans="1:6" ht="15" customHeight="1">
      <c r="A320" s="4" t="s">
        <v>84</v>
      </c>
      <c r="B320" s="6">
        <v>27145.82</v>
      </c>
      <c r="C320" s="6">
        <v>28377.23</v>
      </c>
      <c r="D320" s="6">
        <v>27281.58</v>
      </c>
      <c r="E320" s="16">
        <f t="shared" si="46"/>
        <v>0.9613898185270374</v>
      </c>
      <c r="F320" s="16">
        <f t="shared" si="47"/>
        <v>1.0050011382967987</v>
      </c>
    </row>
    <row r="321" spans="1:6" ht="15" customHeight="1">
      <c r="A321" s="4" t="s">
        <v>89</v>
      </c>
      <c r="B321" s="6">
        <v>125.29</v>
      </c>
      <c r="C321" s="6">
        <v>129.05</v>
      </c>
      <c r="D321" s="6">
        <v>125.35</v>
      </c>
      <c r="E321" s="16">
        <f t="shared" si="46"/>
        <v>0.9713289422704376</v>
      </c>
      <c r="F321" s="16">
        <f t="shared" si="47"/>
        <v>1.000478888977572</v>
      </c>
    </row>
    <row r="322" spans="1:6" ht="15" customHeight="1">
      <c r="A322" s="4" t="s">
        <v>85</v>
      </c>
      <c r="B322" s="6">
        <v>1333.86</v>
      </c>
      <c r="C322" s="6">
        <v>1434.94</v>
      </c>
      <c r="D322" s="6">
        <v>1367.38</v>
      </c>
      <c r="E322" s="16">
        <f t="shared" si="46"/>
        <v>0.9529178920372978</v>
      </c>
      <c r="F322" s="16">
        <f t="shared" si="47"/>
        <v>1.02513007362092</v>
      </c>
    </row>
    <row r="323" spans="1:6" ht="15" customHeight="1">
      <c r="A323" s="4" t="s">
        <v>86</v>
      </c>
      <c r="B323" s="6">
        <v>1505.57</v>
      </c>
      <c r="C323" s="6">
        <v>1575.87</v>
      </c>
      <c r="D323" s="6">
        <v>1514.5</v>
      </c>
      <c r="E323" s="16">
        <f t="shared" si="46"/>
        <v>0.9610564323199249</v>
      </c>
      <c r="F323" s="16">
        <f t="shared" si="47"/>
        <v>1.0059313084081112</v>
      </c>
    </row>
    <row r="324" spans="1:6" ht="15" customHeight="1">
      <c r="A324" s="4" t="s">
        <v>87</v>
      </c>
      <c r="B324" s="6">
        <v>1505.57</v>
      </c>
      <c r="C324" s="6">
        <v>1575.87</v>
      </c>
      <c r="D324" s="6">
        <v>1514.5</v>
      </c>
      <c r="E324" s="16">
        <f t="shared" si="46"/>
        <v>0.9610564323199249</v>
      </c>
      <c r="F324" s="16">
        <f t="shared" si="47"/>
        <v>1.0059313084081112</v>
      </c>
    </row>
    <row r="325" spans="1:6" ht="15" customHeight="1">
      <c r="A325" s="4" t="s">
        <v>9</v>
      </c>
      <c r="B325" s="6">
        <v>519.9</v>
      </c>
      <c r="C325" s="6">
        <v>233.48</v>
      </c>
      <c r="D325" s="6">
        <v>398.93</v>
      </c>
      <c r="E325" s="16">
        <f t="shared" si="46"/>
        <v>1.7086260065101937</v>
      </c>
      <c r="F325" s="16">
        <f t="shared" si="47"/>
        <v>0.7673206385843432</v>
      </c>
    </row>
    <row r="326" spans="1:6" ht="15" customHeight="1">
      <c r="A326" s="4" t="s">
        <v>10</v>
      </c>
      <c r="B326" s="6">
        <v>79.98</v>
      </c>
      <c r="C326" s="6">
        <v>190.09</v>
      </c>
      <c r="D326" s="6">
        <v>306.28</v>
      </c>
      <c r="E326" s="16">
        <f t="shared" si="46"/>
        <v>1.611236782576674</v>
      </c>
      <c r="F326" s="16">
        <f t="shared" si="47"/>
        <v>3.8294573643410845</v>
      </c>
    </row>
    <row r="327" spans="1:6" ht="14.25" customHeight="1">
      <c r="A327" s="4" t="s">
        <v>11</v>
      </c>
      <c r="B327" s="6">
        <v>254.24</v>
      </c>
      <c r="C327" s="6">
        <v>278.45</v>
      </c>
      <c r="D327" s="6">
        <v>145.28</v>
      </c>
      <c r="E327" s="16">
        <f t="shared" si="46"/>
        <v>0.5217453761896211</v>
      </c>
      <c r="F327" s="16">
        <f t="shared" si="47"/>
        <v>0.5714285714285714</v>
      </c>
    </row>
    <row r="328" spans="1:6" ht="14.25" customHeight="1">
      <c r="A328" s="4" t="s">
        <v>12</v>
      </c>
      <c r="B328" s="5" t="s">
        <v>3</v>
      </c>
      <c r="C328" s="6">
        <v>80.74</v>
      </c>
      <c r="D328" s="6">
        <v>79.05</v>
      </c>
      <c r="E328" s="16">
        <f aca="true" t="shared" si="48" ref="E328:E337">D328/C328</f>
        <v>0.9790686153083974</v>
      </c>
      <c r="F328" s="16" t="e">
        <f aca="true" t="shared" si="49" ref="F328:F337">D328/B328</f>
        <v>#VALUE!</v>
      </c>
    </row>
    <row r="329" spans="1:6" ht="14.25" customHeight="1">
      <c r="A329" s="4" t="s">
        <v>76</v>
      </c>
      <c r="B329" s="5" t="s">
        <v>3</v>
      </c>
      <c r="C329" s="6">
        <v>247</v>
      </c>
      <c r="D329" s="9"/>
      <c r="E329" s="16">
        <f t="shared" si="48"/>
        <v>0</v>
      </c>
      <c r="F329" s="16" t="e">
        <f t="shared" si="49"/>
        <v>#VALUE!</v>
      </c>
    </row>
    <row r="330" spans="1:6" ht="14.25" customHeight="1">
      <c r="A330" s="4" t="s">
        <v>14</v>
      </c>
      <c r="B330" s="5" t="s">
        <v>3</v>
      </c>
      <c r="C330" s="5"/>
      <c r="D330" s="6">
        <v>99</v>
      </c>
      <c r="E330" s="16" t="e">
        <f t="shared" si="48"/>
        <v>#DIV/0!</v>
      </c>
      <c r="F330" s="16" t="e">
        <f t="shared" si="49"/>
        <v>#VALUE!</v>
      </c>
    </row>
    <row r="331" spans="1:6" ht="14.25" customHeight="1">
      <c r="A331" s="4" t="s">
        <v>74</v>
      </c>
      <c r="B331" s="5" t="s">
        <v>3</v>
      </c>
      <c r="C331" s="6">
        <v>2872.2</v>
      </c>
      <c r="D331" s="9">
        <v>64</v>
      </c>
      <c r="E331" s="16">
        <f t="shared" si="48"/>
        <v>0.022282570851612005</v>
      </c>
      <c r="F331" s="16" t="e">
        <f t="shared" si="49"/>
        <v>#VALUE!</v>
      </c>
    </row>
    <row r="332" spans="1:6" ht="15" customHeight="1">
      <c r="A332" s="4" t="s">
        <v>16</v>
      </c>
      <c r="B332" s="6">
        <v>4</v>
      </c>
      <c r="C332" s="10">
        <v>261.2</v>
      </c>
      <c r="D332" s="9">
        <v>1073.49</v>
      </c>
      <c r="E332" s="16">
        <f t="shared" si="48"/>
        <v>4.109839203675345</v>
      </c>
      <c r="F332" s="16">
        <f t="shared" si="49"/>
        <v>268.3725</v>
      </c>
    </row>
    <row r="333" spans="1:6" ht="15" customHeight="1">
      <c r="A333" s="4" t="s">
        <v>50</v>
      </c>
      <c r="B333" s="11"/>
      <c r="C333" s="10">
        <v>280</v>
      </c>
      <c r="D333" s="9">
        <v>961.95</v>
      </c>
      <c r="E333" s="16">
        <f t="shared" si="48"/>
        <v>3.4355357142857144</v>
      </c>
      <c r="F333" s="16" t="e">
        <f t="shared" si="49"/>
        <v>#DIV/0!</v>
      </c>
    </row>
    <row r="334" spans="1:6" ht="15" customHeight="1">
      <c r="A334" s="4" t="s">
        <v>18</v>
      </c>
      <c r="B334" s="11"/>
      <c r="C334" s="10">
        <v>78.95</v>
      </c>
      <c r="D334" s="9">
        <v>121.79</v>
      </c>
      <c r="E334" s="16">
        <f t="shared" si="48"/>
        <v>1.5426219126029133</v>
      </c>
      <c r="F334" s="16" t="e">
        <f t="shared" si="49"/>
        <v>#DIV/0!</v>
      </c>
    </row>
    <row r="335" spans="1:6" ht="15" customHeight="1">
      <c r="A335" s="4" t="s">
        <v>67</v>
      </c>
      <c r="B335" s="6">
        <v>553.15</v>
      </c>
      <c r="C335" s="10"/>
      <c r="D335" s="9">
        <v>196.9</v>
      </c>
      <c r="E335" s="16" t="e">
        <f t="shared" si="48"/>
        <v>#DIV/0!</v>
      </c>
      <c r="F335" s="16">
        <f t="shared" si="49"/>
        <v>0.35596131248305163</v>
      </c>
    </row>
    <row r="336" spans="1:6" ht="15" customHeight="1">
      <c r="A336" s="4" t="s">
        <v>51</v>
      </c>
      <c r="B336" s="11"/>
      <c r="C336" s="10">
        <v>114</v>
      </c>
      <c r="D336" s="9"/>
      <c r="E336" s="16">
        <f t="shared" si="48"/>
        <v>0</v>
      </c>
      <c r="F336" s="16" t="e">
        <f t="shared" si="49"/>
        <v>#DIV/0!</v>
      </c>
    </row>
    <row r="337" spans="1:6" ht="15" customHeight="1">
      <c r="A337" s="4" t="s">
        <v>22</v>
      </c>
      <c r="B337" s="11"/>
      <c r="C337" s="10">
        <v>90</v>
      </c>
      <c r="D337" s="9">
        <v>84</v>
      </c>
      <c r="E337" s="16">
        <f t="shared" si="48"/>
        <v>0.9333333333333333</v>
      </c>
      <c r="F337" s="16" t="e">
        <f t="shared" si="49"/>
        <v>#DIV/0!</v>
      </c>
    </row>
    <row r="338" spans="1:6" s="3" customFormat="1" ht="15" customHeight="1">
      <c r="A338" s="2" t="s">
        <v>52</v>
      </c>
      <c r="B338" s="8">
        <f>SUM(B339:B364)</f>
        <v>543266.7100000001</v>
      </c>
      <c r="C338" s="8">
        <f>SUM(C339:C364)</f>
        <v>552054.1299999999</v>
      </c>
      <c r="D338" s="8">
        <f>SUM(D339:D364)</f>
        <v>567623.4600000001</v>
      </c>
      <c r="E338" s="13">
        <f aca="true" t="shared" si="50" ref="E338:E347">D338/C338</f>
        <v>1.028202542384748</v>
      </c>
      <c r="F338" s="13">
        <f aca="true" t="shared" si="51" ref="F338:F347">D338/B338</f>
        <v>1.044833871745979</v>
      </c>
    </row>
    <row r="339" spans="1:6" ht="15" customHeight="1">
      <c r="A339" s="4" t="s">
        <v>84</v>
      </c>
      <c r="B339" s="6">
        <v>442445.4</v>
      </c>
      <c r="C339" s="6">
        <v>457821</v>
      </c>
      <c r="D339" s="6">
        <f>470800.96-885.72</f>
        <v>469915.24000000005</v>
      </c>
      <c r="E339" s="16">
        <f t="shared" si="50"/>
        <v>1.026416962087803</v>
      </c>
      <c r="F339" s="16">
        <f t="shared" si="51"/>
        <v>1.062086395293069</v>
      </c>
    </row>
    <row r="340" spans="1:6" ht="15" customHeight="1">
      <c r="A340" s="4" t="s">
        <v>89</v>
      </c>
      <c r="B340" s="6">
        <v>1969.49</v>
      </c>
      <c r="C340" s="6">
        <v>2002.31</v>
      </c>
      <c r="D340" s="6">
        <v>2108.8</v>
      </c>
      <c r="E340" s="16">
        <f t="shared" si="50"/>
        <v>1.053183572973216</v>
      </c>
      <c r="F340" s="16">
        <f t="shared" si="51"/>
        <v>1.0707340479007257</v>
      </c>
    </row>
    <row r="341" spans="1:6" ht="15" customHeight="1">
      <c r="A341" s="4" t="s">
        <v>85</v>
      </c>
      <c r="B341" s="6">
        <v>23696.07</v>
      </c>
      <c r="C341" s="6">
        <v>25154.24</v>
      </c>
      <c r="D341" s="6">
        <v>25662.54</v>
      </c>
      <c r="E341" s="16">
        <f t="shared" si="50"/>
        <v>1.0202073288638416</v>
      </c>
      <c r="F341" s="16">
        <f t="shared" si="51"/>
        <v>1.0829871788866257</v>
      </c>
    </row>
    <row r="342" spans="1:6" ht="15" customHeight="1">
      <c r="A342" s="4" t="s">
        <v>86</v>
      </c>
      <c r="B342" s="6">
        <v>24572.94</v>
      </c>
      <c r="C342" s="6">
        <v>25458.41</v>
      </c>
      <c r="D342" s="6">
        <v>26148.91</v>
      </c>
      <c r="E342" s="16">
        <f t="shared" si="50"/>
        <v>1.0271226679120966</v>
      </c>
      <c r="F342" s="16">
        <f t="shared" si="51"/>
        <v>1.06413436894405</v>
      </c>
    </row>
    <row r="343" spans="1:6" ht="15" customHeight="1">
      <c r="A343" s="4" t="s">
        <v>87</v>
      </c>
      <c r="B343" s="6">
        <v>24572.94</v>
      </c>
      <c r="C343" s="6">
        <v>25458.41</v>
      </c>
      <c r="D343" s="6">
        <v>26148.91</v>
      </c>
      <c r="E343" s="16">
        <f t="shared" si="50"/>
        <v>1.0271226679120966</v>
      </c>
      <c r="F343" s="16">
        <f t="shared" si="51"/>
        <v>1.06413436894405</v>
      </c>
    </row>
    <row r="344" spans="1:6" ht="15" customHeight="1">
      <c r="A344" s="4" t="s">
        <v>9</v>
      </c>
      <c r="B344" s="6">
        <v>3141.22</v>
      </c>
      <c r="C344" s="6">
        <v>1584.07</v>
      </c>
      <c r="D344" s="6">
        <v>1464.58</v>
      </c>
      <c r="E344" s="16">
        <f t="shared" si="50"/>
        <v>0.9245677274362876</v>
      </c>
      <c r="F344" s="16">
        <f t="shared" si="51"/>
        <v>0.4662455988437613</v>
      </c>
    </row>
    <row r="345" spans="1:6" ht="15" customHeight="1">
      <c r="A345" s="4" t="s">
        <v>10</v>
      </c>
      <c r="B345" s="6">
        <v>2554.62</v>
      </c>
      <c r="C345" s="6">
        <v>1860.07</v>
      </c>
      <c r="D345" s="6">
        <v>2852.88</v>
      </c>
      <c r="E345" s="16">
        <f t="shared" si="50"/>
        <v>1.5337487298865098</v>
      </c>
      <c r="F345" s="16">
        <f t="shared" si="51"/>
        <v>1.1167531765976937</v>
      </c>
    </row>
    <row r="346" spans="1:6" ht="15" customHeight="1">
      <c r="A346" s="4" t="s">
        <v>11</v>
      </c>
      <c r="B346" s="6">
        <v>312.51</v>
      </c>
      <c r="C346" s="6">
        <v>520.59</v>
      </c>
      <c r="D346" s="6">
        <v>460.06</v>
      </c>
      <c r="E346" s="16">
        <f t="shared" si="50"/>
        <v>0.8837280777579285</v>
      </c>
      <c r="F346" s="16">
        <f t="shared" si="51"/>
        <v>1.4721448913634765</v>
      </c>
    </row>
    <row r="347" spans="1:6" ht="15" customHeight="1">
      <c r="A347" s="4" t="s">
        <v>12</v>
      </c>
      <c r="B347" s="6">
        <v>1079.95</v>
      </c>
      <c r="C347" s="6">
        <v>925.02</v>
      </c>
      <c r="D347" s="6">
        <v>631.64</v>
      </c>
      <c r="E347" s="16">
        <f t="shared" si="50"/>
        <v>0.6828392899612982</v>
      </c>
      <c r="F347" s="16">
        <f t="shared" si="51"/>
        <v>0.5848789295800731</v>
      </c>
    </row>
    <row r="348" spans="1:6" ht="15" customHeight="1">
      <c r="A348" s="4" t="s">
        <v>113</v>
      </c>
      <c r="B348" s="6"/>
      <c r="C348" s="6"/>
      <c r="D348" s="6">
        <v>175.24</v>
      </c>
      <c r="E348" s="16" t="e">
        <f aca="true" t="shared" si="52" ref="E348:E363">D348/C348</f>
        <v>#DIV/0!</v>
      </c>
      <c r="F348" s="16" t="e">
        <f aca="true" t="shared" si="53" ref="F348:F363">D348/B348</f>
        <v>#DIV/0!</v>
      </c>
    </row>
    <row r="349" spans="1:6" ht="15" customHeight="1">
      <c r="A349" s="4" t="s">
        <v>115</v>
      </c>
      <c r="B349" s="5" t="s">
        <v>3</v>
      </c>
      <c r="C349" s="5"/>
      <c r="D349" s="6">
        <v>616.5</v>
      </c>
      <c r="E349" s="16" t="e">
        <f t="shared" si="52"/>
        <v>#DIV/0!</v>
      </c>
      <c r="F349" s="16" t="e">
        <f t="shared" si="53"/>
        <v>#VALUE!</v>
      </c>
    </row>
    <row r="350" spans="1:6" ht="15" customHeight="1">
      <c r="A350" s="4" t="s">
        <v>76</v>
      </c>
      <c r="B350" s="6">
        <v>167.46</v>
      </c>
      <c r="C350" s="6">
        <v>522.57</v>
      </c>
      <c r="D350" s="6">
        <v>343.34</v>
      </c>
      <c r="E350" s="16">
        <f t="shared" si="52"/>
        <v>0.6570220257573147</v>
      </c>
      <c r="F350" s="16">
        <f t="shared" si="53"/>
        <v>2.0502806640391733</v>
      </c>
    </row>
    <row r="351" spans="1:6" ht="15" customHeight="1">
      <c r="A351" s="4" t="s">
        <v>55</v>
      </c>
      <c r="B351" s="5" t="s">
        <v>3</v>
      </c>
      <c r="C351" s="6">
        <v>10</v>
      </c>
      <c r="D351" s="9">
        <v>84</v>
      </c>
      <c r="E351" s="16">
        <f t="shared" si="52"/>
        <v>8.4</v>
      </c>
      <c r="F351" s="16" t="e">
        <f t="shared" si="53"/>
        <v>#VALUE!</v>
      </c>
    </row>
    <row r="352" spans="1:6" ht="15" customHeight="1">
      <c r="A352" s="4" t="s">
        <v>102</v>
      </c>
      <c r="B352" s="5" t="s">
        <v>3</v>
      </c>
      <c r="C352" s="6">
        <v>95</v>
      </c>
      <c r="D352" s="9">
        <v>288</v>
      </c>
      <c r="E352" s="16">
        <f t="shared" si="52"/>
        <v>3.031578947368421</v>
      </c>
      <c r="F352" s="16" t="e">
        <f t="shared" si="53"/>
        <v>#VALUE!</v>
      </c>
    </row>
    <row r="353" spans="1:6" ht="15" customHeight="1">
      <c r="A353" s="4" t="s">
        <v>74</v>
      </c>
      <c r="B353" s="5" t="s">
        <v>3</v>
      </c>
      <c r="C353" s="6">
        <v>198.9</v>
      </c>
      <c r="D353" s="9">
        <v>3748.4</v>
      </c>
      <c r="E353" s="16">
        <f t="shared" si="52"/>
        <v>18.8456510809452</v>
      </c>
      <c r="F353" s="16" t="e">
        <f t="shared" si="53"/>
        <v>#VALUE!</v>
      </c>
    </row>
    <row r="354" spans="1:6" ht="15" customHeight="1">
      <c r="A354" s="4" t="s">
        <v>16</v>
      </c>
      <c r="B354" s="6">
        <v>1208.81</v>
      </c>
      <c r="C354" s="10">
        <v>1565.3</v>
      </c>
      <c r="D354" s="9">
        <v>3314.05</v>
      </c>
      <c r="E354" s="16">
        <f t="shared" si="52"/>
        <v>2.1171979812176582</v>
      </c>
      <c r="F354" s="16">
        <f t="shared" si="53"/>
        <v>2.741580562702162</v>
      </c>
    </row>
    <row r="355" spans="1:6" ht="15" customHeight="1">
      <c r="A355" s="4" t="s">
        <v>17</v>
      </c>
      <c r="B355" s="6">
        <v>1173.94</v>
      </c>
      <c r="C355" s="10">
        <v>1839.64</v>
      </c>
      <c r="D355" s="9">
        <v>65</v>
      </c>
      <c r="E355" s="16">
        <f t="shared" si="52"/>
        <v>0.03533299993476984</v>
      </c>
      <c r="F355" s="16">
        <f t="shared" si="53"/>
        <v>0.05536909893180231</v>
      </c>
    </row>
    <row r="356" spans="1:6" ht="15" customHeight="1">
      <c r="A356" s="4" t="s">
        <v>116</v>
      </c>
      <c r="B356" s="5" t="s">
        <v>3</v>
      </c>
      <c r="C356" s="5"/>
      <c r="D356" s="6">
        <v>16.7</v>
      </c>
      <c r="E356" s="16" t="e">
        <f t="shared" si="52"/>
        <v>#DIV/0!</v>
      </c>
      <c r="F356" s="16" t="e">
        <f t="shared" si="53"/>
        <v>#VALUE!</v>
      </c>
    </row>
    <row r="357" spans="1:6" ht="15" customHeight="1">
      <c r="A357" s="4" t="s">
        <v>70</v>
      </c>
      <c r="B357" s="6">
        <v>11627.68</v>
      </c>
      <c r="C357" s="10"/>
      <c r="D357" s="9"/>
      <c r="E357" s="16" t="e">
        <f t="shared" si="52"/>
        <v>#DIV/0!</v>
      </c>
      <c r="F357" s="16">
        <f t="shared" si="53"/>
        <v>0</v>
      </c>
    </row>
    <row r="358" spans="1:6" ht="15" customHeight="1">
      <c r="A358" s="4" t="s">
        <v>95</v>
      </c>
      <c r="B358" s="6">
        <v>44.63</v>
      </c>
      <c r="C358" s="10">
        <v>46.8</v>
      </c>
      <c r="D358" s="9"/>
      <c r="E358" s="16">
        <f t="shared" si="52"/>
        <v>0</v>
      </c>
      <c r="F358" s="16">
        <f t="shared" si="53"/>
        <v>0</v>
      </c>
    </row>
    <row r="359" spans="1:6" ht="15" customHeight="1">
      <c r="A359" s="4" t="s">
        <v>56</v>
      </c>
      <c r="B359" s="5" t="s">
        <v>3</v>
      </c>
      <c r="C359" s="6">
        <v>47.07</v>
      </c>
      <c r="D359" s="9">
        <v>196.93</v>
      </c>
      <c r="E359" s="16">
        <f t="shared" si="52"/>
        <v>4.183768854896962</v>
      </c>
      <c r="F359" s="16" t="e">
        <f t="shared" si="53"/>
        <v>#VALUE!</v>
      </c>
    </row>
    <row r="360" spans="1:6" ht="15" customHeight="1">
      <c r="A360" s="4" t="s">
        <v>34</v>
      </c>
      <c r="B360" s="5" t="s">
        <v>3</v>
      </c>
      <c r="C360" s="5"/>
      <c r="D360" s="6">
        <v>200</v>
      </c>
      <c r="E360" s="16" t="e">
        <f t="shared" si="52"/>
        <v>#DIV/0!</v>
      </c>
      <c r="F360" s="16" t="e">
        <f t="shared" si="53"/>
        <v>#VALUE!</v>
      </c>
    </row>
    <row r="361" spans="1:6" ht="15" customHeight="1">
      <c r="A361" s="4" t="s">
        <v>67</v>
      </c>
      <c r="B361" s="6">
        <v>801.8</v>
      </c>
      <c r="C361" s="6">
        <v>379.37</v>
      </c>
      <c r="D361" s="9">
        <f>2044.84-176</f>
        <v>1868.84</v>
      </c>
      <c r="E361" s="16">
        <f t="shared" si="52"/>
        <v>4.926167066452276</v>
      </c>
      <c r="F361" s="16">
        <f t="shared" si="53"/>
        <v>2.3308056872037914</v>
      </c>
    </row>
    <row r="362" spans="1:6" ht="15" customHeight="1">
      <c r="A362" s="4" t="s">
        <v>51</v>
      </c>
      <c r="B362" s="6">
        <v>3751.25</v>
      </c>
      <c r="C362" s="10">
        <v>1294.07</v>
      </c>
      <c r="D362" s="9">
        <v>657.9</v>
      </c>
      <c r="E362" s="16">
        <f t="shared" si="52"/>
        <v>0.5083959909433029</v>
      </c>
      <c r="F362" s="16">
        <f t="shared" si="53"/>
        <v>0.1753815394868377</v>
      </c>
    </row>
    <row r="363" spans="1:6" ht="15" customHeight="1">
      <c r="A363" s="4" t="s">
        <v>60</v>
      </c>
      <c r="B363" s="6">
        <v>146</v>
      </c>
      <c r="C363" s="10">
        <v>96</v>
      </c>
      <c r="D363" s="9">
        <f>675-20</f>
        <v>655</v>
      </c>
      <c r="E363" s="16">
        <f t="shared" si="52"/>
        <v>6.822916666666667</v>
      </c>
      <c r="F363" s="16">
        <f t="shared" si="53"/>
        <v>4.486301369863014</v>
      </c>
    </row>
    <row r="364" spans="1:6" ht="15" customHeight="1">
      <c r="A364" s="4" t="s">
        <v>73</v>
      </c>
      <c r="B364" s="5" t="s">
        <v>3</v>
      </c>
      <c r="C364" s="6">
        <v>5175.29</v>
      </c>
      <c r="D364" s="9"/>
      <c r="E364" s="16">
        <f aca="true" t="shared" si="54" ref="E364:E370">D364/C364</f>
        <v>0</v>
      </c>
      <c r="F364" s="16" t="e">
        <f aca="true" t="shared" si="55" ref="F364:F370">D364/B364</f>
        <v>#VALUE!</v>
      </c>
    </row>
    <row r="365" spans="1:6" s="3" customFormat="1" ht="15" customHeight="1">
      <c r="A365" s="2" t="s">
        <v>53</v>
      </c>
      <c r="B365" s="8">
        <f>SUM(B366:B385)</f>
        <v>162109</v>
      </c>
      <c r="C365" s="8">
        <f>SUM(C366:C385)</f>
        <v>168694.24000000002</v>
      </c>
      <c r="D365" s="8">
        <f>SUM(D366:D385)</f>
        <v>178086.36</v>
      </c>
      <c r="E365" s="13">
        <f t="shared" si="54"/>
        <v>1.0556754042106</v>
      </c>
      <c r="F365" s="13">
        <f t="shared" si="55"/>
        <v>1.0985593643782885</v>
      </c>
    </row>
    <row r="366" spans="1:6" ht="15" customHeight="1">
      <c r="A366" s="4" t="s">
        <v>84</v>
      </c>
      <c r="B366" s="6">
        <v>130372.41</v>
      </c>
      <c r="C366" s="6">
        <v>134880.63</v>
      </c>
      <c r="D366" s="6">
        <v>141526.77</v>
      </c>
      <c r="E366" s="16">
        <f t="shared" si="54"/>
        <v>1.049274236041157</v>
      </c>
      <c r="F366" s="16">
        <f t="shared" si="55"/>
        <v>1.0855576728235674</v>
      </c>
    </row>
    <row r="367" spans="1:6" ht="15" customHeight="1">
      <c r="A367" s="4" t="s">
        <v>89</v>
      </c>
      <c r="B367" s="6">
        <v>532.16</v>
      </c>
      <c r="C367" s="6">
        <f>537.95+4.4</f>
        <v>542.35</v>
      </c>
      <c r="D367" s="6">
        <v>616.76</v>
      </c>
      <c r="E367" s="16">
        <f t="shared" si="54"/>
        <v>1.1371992255923296</v>
      </c>
      <c r="F367" s="16">
        <f t="shared" si="55"/>
        <v>1.1589747444377632</v>
      </c>
    </row>
    <row r="368" spans="1:6" ht="15" customHeight="1">
      <c r="A368" s="4" t="s">
        <v>85</v>
      </c>
      <c r="B368" s="6">
        <v>7615.92</v>
      </c>
      <c r="C368" s="6">
        <v>8062.5</v>
      </c>
      <c r="D368" s="6">
        <v>8448.15</v>
      </c>
      <c r="E368" s="16">
        <f t="shared" si="54"/>
        <v>1.047832558139535</v>
      </c>
      <c r="F368" s="16">
        <f t="shared" si="55"/>
        <v>1.1092750449059339</v>
      </c>
    </row>
    <row r="369" spans="1:6" ht="15" customHeight="1">
      <c r="A369" s="4" t="s">
        <v>86</v>
      </c>
      <c r="B369" s="6">
        <v>7290.71</v>
      </c>
      <c r="C369" s="6">
        <v>7551.96</v>
      </c>
      <c r="D369" s="6">
        <v>7926.16</v>
      </c>
      <c r="E369" s="16">
        <f t="shared" si="54"/>
        <v>1.049550050582895</v>
      </c>
      <c r="F369" s="16">
        <f t="shared" si="55"/>
        <v>1.087158863814361</v>
      </c>
    </row>
    <row r="370" spans="1:6" ht="15" customHeight="1">
      <c r="A370" s="4" t="s">
        <v>87</v>
      </c>
      <c r="B370" s="6">
        <v>7290.71</v>
      </c>
      <c r="C370" s="6">
        <v>7551.96</v>
      </c>
      <c r="D370" s="6">
        <v>7926.16</v>
      </c>
      <c r="E370" s="16">
        <f t="shared" si="54"/>
        <v>1.049550050582895</v>
      </c>
      <c r="F370" s="16">
        <f t="shared" si="55"/>
        <v>1.087158863814361</v>
      </c>
    </row>
    <row r="371" spans="1:6" ht="15" customHeight="1">
      <c r="A371" s="4" t="s">
        <v>111</v>
      </c>
      <c r="B371" s="6"/>
      <c r="C371" s="6"/>
      <c r="D371" s="6">
        <v>170</v>
      </c>
      <c r="E371" s="16" t="e">
        <f aca="true" t="shared" si="56" ref="E371:E379">D371/C371</f>
        <v>#DIV/0!</v>
      </c>
      <c r="F371" s="16" t="e">
        <f aca="true" t="shared" si="57" ref="F371:F379">D371/B371</f>
        <v>#DIV/0!</v>
      </c>
    </row>
    <row r="372" spans="1:6" ht="15" customHeight="1">
      <c r="A372" s="4" t="s">
        <v>9</v>
      </c>
      <c r="B372" s="6">
        <v>5784.07</v>
      </c>
      <c r="C372" s="6">
        <v>182</v>
      </c>
      <c r="D372" s="6">
        <v>865.74</v>
      </c>
      <c r="E372" s="16">
        <f t="shared" si="56"/>
        <v>4.756813186813186</v>
      </c>
      <c r="F372" s="16">
        <f t="shared" si="57"/>
        <v>0.14967661179757508</v>
      </c>
    </row>
    <row r="373" spans="1:6" ht="15" customHeight="1">
      <c r="A373" s="4" t="s">
        <v>10</v>
      </c>
      <c r="B373" s="6">
        <v>378.69</v>
      </c>
      <c r="C373" s="6">
        <v>82.94</v>
      </c>
      <c r="D373" s="6">
        <v>27.13</v>
      </c>
      <c r="E373" s="16">
        <f t="shared" si="56"/>
        <v>0.32710393055220643</v>
      </c>
      <c r="F373" s="16">
        <f t="shared" si="57"/>
        <v>0.07164171221843724</v>
      </c>
    </row>
    <row r="374" spans="1:6" ht="15" customHeight="1">
      <c r="A374" s="4" t="s">
        <v>11</v>
      </c>
      <c r="B374" s="6">
        <v>84.75</v>
      </c>
      <c r="C374" s="6">
        <v>72.64</v>
      </c>
      <c r="D374" s="6">
        <v>60.53</v>
      </c>
      <c r="E374" s="16">
        <f t="shared" si="56"/>
        <v>0.8332874449339207</v>
      </c>
      <c r="F374" s="16">
        <f t="shared" si="57"/>
        <v>0.7142182890855457</v>
      </c>
    </row>
    <row r="375" spans="1:6" ht="15" customHeight="1">
      <c r="A375" s="4" t="s">
        <v>12</v>
      </c>
      <c r="B375" s="6">
        <v>364.06</v>
      </c>
      <c r="C375" s="6">
        <v>462.97</v>
      </c>
      <c r="D375" s="9">
        <v>22.49</v>
      </c>
      <c r="E375" s="16">
        <f t="shared" si="56"/>
        <v>0.048577661619543376</v>
      </c>
      <c r="F375" s="16">
        <f t="shared" si="57"/>
        <v>0.06177553150579574</v>
      </c>
    </row>
    <row r="376" spans="1:6" ht="15" customHeight="1">
      <c r="A376" s="4" t="s">
        <v>105</v>
      </c>
      <c r="B376" s="5" t="s">
        <v>3</v>
      </c>
      <c r="C376" s="5"/>
      <c r="D376" s="6">
        <v>75</v>
      </c>
      <c r="E376" s="16" t="e">
        <f t="shared" si="56"/>
        <v>#DIV/0!</v>
      </c>
      <c r="F376" s="16" t="e">
        <f t="shared" si="57"/>
        <v>#VALUE!</v>
      </c>
    </row>
    <row r="377" spans="1:6" ht="15" customHeight="1">
      <c r="A377" s="4" t="s">
        <v>13</v>
      </c>
      <c r="B377" s="5" t="s">
        <v>3</v>
      </c>
      <c r="C377" s="5"/>
      <c r="D377" s="6">
        <v>10</v>
      </c>
      <c r="E377" s="16" t="e">
        <f t="shared" si="56"/>
        <v>#DIV/0!</v>
      </c>
      <c r="F377" s="16" t="e">
        <f t="shared" si="57"/>
        <v>#VALUE!</v>
      </c>
    </row>
    <row r="378" spans="1:6" ht="15" customHeight="1">
      <c r="A378" s="4" t="s">
        <v>74</v>
      </c>
      <c r="B378" s="6">
        <v>500</v>
      </c>
      <c r="C378" s="6">
        <v>1073.1</v>
      </c>
      <c r="D378" s="9"/>
      <c r="E378" s="16">
        <f t="shared" si="56"/>
        <v>0</v>
      </c>
      <c r="F378" s="16">
        <f t="shared" si="57"/>
        <v>0</v>
      </c>
    </row>
    <row r="379" spans="1:6" ht="15" customHeight="1">
      <c r="A379" s="4" t="s">
        <v>16</v>
      </c>
      <c r="B379" s="6">
        <v>397.4</v>
      </c>
      <c r="C379" s="6">
        <v>231</v>
      </c>
      <c r="D379" s="9">
        <v>612.95</v>
      </c>
      <c r="E379" s="16">
        <f t="shared" si="56"/>
        <v>2.6534632034632035</v>
      </c>
      <c r="F379" s="16">
        <f t="shared" si="57"/>
        <v>1.542400603925516</v>
      </c>
    </row>
    <row r="380" spans="1:6" ht="15" customHeight="1">
      <c r="A380" s="4" t="s">
        <v>50</v>
      </c>
      <c r="B380" s="5" t="s">
        <v>3</v>
      </c>
      <c r="C380" s="5"/>
      <c r="D380" s="6">
        <v>5763</v>
      </c>
      <c r="E380" s="16" t="e">
        <f aca="true" t="shared" si="58" ref="E380:E386">D380/C380</f>
        <v>#DIV/0!</v>
      </c>
      <c r="F380" s="16" t="e">
        <f aca="true" t="shared" si="59" ref="F380:F386">D380/B380</f>
        <v>#VALUE!</v>
      </c>
    </row>
    <row r="381" spans="1:6" ht="15" customHeight="1">
      <c r="A381" s="4" t="s">
        <v>70</v>
      </c>
      <c r="B381" s="6">
        <v>1299.12</v>
      </c>
      <c r="C381" s="10"/>
      <c r="D381" s="9"/>
      <c r="E381" s="16" t="e">
        <f t="shared" si="58"/>
        <v>#DIV/0!</v>
      </c>
      <c r="F381" s="16">
        <f t="shared" si="59"/>
        <v>0</v>
      </c>
    </row>
    <row r="382" spans="1:6" ht="15" customHeight="1">
      <c r="A382" s="4" t="s">
        <v>18</v>
      </c>
      <c r="B382" s="11"/>
      <c r="C382" s="10">
        <v>77.92</v>
      </c>
      <c r="D382" s="9">
        <v>46.05</v>
      </c>
      <c r="E382" s="16">
        <f t="shared" si="58"/>
        <v>0.5909907597535934</v>
      </c>
      <c r="F382" s="16" t="e">
        <f t="shared" si="59"/>
        <v>#DIV/0!</v>
      </c>
    </row>
    <row r="383" spans="1:6" ht="15" customHeight="1">
      <c r="A383" s="4" t="s">
        <v>67</v>
      </c>
      <c r="B383" s="6">
        <v>99</v>
      </c>
      <c r="C383" s="10"/>
      <c r="D383" s="9">
        <v>272</v>
      </c>
      <c r="E383" s="16" t="e">
        <f t="shared" si="58"/>
        <v>#DIV/0!</v>
      </c>
      <c r="F383" s="16">
        <f t="shared" si="59"/>
        <v>2.7474747474747474</v>
      </c>
    </row>
    <row r="384" spans="1:6" ht="15" customHeight="1">
      <c r="A384" s="4" t="s">
        <v>51</v>
      </c>
      <c r="B384" s="6">
        <v>100</v>
      </c>
      <c r="C384" s="10">
        <v>261.15</v>
      </c>
      <c r="D384" s="9">
        <v>3717.47</v>
      </c>
      <c r="E384" s="16">
        <f t="shared" si="58"/>
        <v>14.234999042695769</v>
      </c>
      <c r="F384" s="16">
        <f t="shared" si="59"/>
        <v>37.1747</v>
      </c>
    </row>
    <row r="385" spans="1:6" ht="15" customHeight="1">
      <c r="A385" s="4" t="s">
        <v>73</v>
      </c>
      <c r="B385" s="5" t="s">
        <v>3</v>
      </c>
      <c r="C385" s="6">
        <v>7661.12</v>
      </c>
      <c r="D385" s="9"/>
      <c r="E385" s="16">
        <f t="shared" si="58"/>
        <v>0</v>
      </c>
      <c r="F385" s="16" t="e">
        <f t="shared" si="59"/>
        <v>#VALUE!</v>
      </c>
    </row>
    <row r="386" spans="1:6" s="3" customFormat="1" ht="15" customHeight="1">
      <c r="A386" s="7" t="s">
        <v>54</v>
      </c>
      <c r="B386" s="8">
        <f>B5</f>
        <v>1895166.6999999997</v>
      </c>
      <c r="C386" s="8">
        <f>C5</f>
        <v>1681818.8299999998</v>
      </c>
      <c r="D386" s="8">
        <f>D5</f>
        <v>2142662.8299999996</v>
      </c>
      <c r="E386" s="13">
        <f t="shared" si="58"/>
        <v>1.2740152457443943</v>
      </c>
      <c r="F386" s="13">
        <f t="shared" si="59"/>
        <v>1.1305933298638056</v>
      </c>
    </row>
  </sheetData>
  <sheetProtection/>
  <mergeCells count="3">
    <mergeCell ref="C3:D3"/>
    <mergeCell ref="A2:F2"/>
    <mergeCell ref="E3:F3"/>
  </mergeCells>
  <printOptions/>
  <pageMargins left="0.277777777777778" right="0.277777777777778" top="0.277777777777778" bottom="0.277777777777778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Gani Rama</cp:lastModifiedBy>
  <cp:lastPrinted>2019-11-22T13:28:38Z</cp:lastPrinted>
  <dcterms:modified xsi:type="dcterms:W3CDTF">2019-11-22T13:49:00Z</dcterms:modified>
  <cp:category/>
  <cp:version/>
  <cp:contentType/>
  <cp:contentStatus/>
</cp:coreProperties>
</file>