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Sheet1!$C$2:$C$147</definedName>
  </definedNames>
  <calcPr calcId="125725"/>
</workbook>
</file>

<file path=xl/calcChain.xml><?xml version="1.0" encoding="utf-8"?>
<calcChain xmlns="http://schemas.openxmlformats.org/spreadsheetml/2006/main">
  <c r="D80" i="1"/>
  <c r="D20"/>
  <c r="G80"/>
  <c r="G68"/>
  <c r="D68"/>
  <c r="G50"/>
  <c r="D50"/>
  <c r="D105"/>
  <c r="D32"/>
  <c r="D111"/>
  <c r="D88"/>
  <c r="D67"/>
  <c r="D110"/>
  <c r="D13"/>
  <c r="D11"/>
  <c r="D4" s="1"/>
  <c r="D5"/>
  <c r="I3"/>
  <c r="H3"/>
  <c r="G3"/>
  <c r="F3"/>
  <c r="E3"/>
  <c r="D3"/>
  <c r="D126"/>
  <c r="D119"/>
  <c r="D113"/>
  <c r="G4"/>
  <c r="F4"/>
  <c r="D127"/>
  <c r="D114"/>
  <c r="D108"/>
  <c r="D47"/>
  <c r="D35"/>
  <c r="I8"/>
  <c r="I7"/>
  <c r="I6"/>
  <c r="I5"/>
  <c r="I4"/>
  <c r="H8"/>
  <c r="H7"/>
  <c r="H6"/>
  <c r="H5"/>
  <c r="H4"/>
  <c r="G8"/>
  <c r="G6"/>
  <c r="G5"/>
  <c r="F8"/>
  <c r="F7"/>
  <c r="F6"/>
  <c r="F5"/>
  <c r="E8"/>
  <c r="E7"/>
  <c r="E6"/>
  <c r="E5"/>
  <c r="E4"/>
  <c r="J123"/>
  <c r="G7" l="1"/>
  <c r="D7"/>
  <c r="D6"/>
  <c r="D9" s="1"/>
  <c r="J8"/>
  <c r="D8"/>
  <c r="J93"/>
  <c r="J92"/>
  <c r="E94"/>
  <c r="F94"/>
  <c r="G94"/>
  <c r="H94"/>
  <c r="I94"/>
  <c r="D94"/>
  <c r="I75"/>
  <c r="D21" l="1"/>
  <c r="G131"/>
  <c r="G75"/>
  <c r="G63"/>
  <c r="G21"/>
  <c r="J5" l="1"/>
  <c r="J6"/>
  <c r="J7"/>
  <c r="I9"/>
  <c r="J3"/>
  <c r="J4"/>
  <c r="H9"/>
  <c r="G9"/>
  <c r="E9"/>
  <c r="F9"/>
  <c r="J127"/>
  <c r="J128"/>
  <c r="J129"/>
  <c r="J130"/>
  <c r="J126"/>
  <c r="E131"/>
  <c r="F131"/>
  <c r="H131"/>
  <c r="I131"/>
  <c r="D131"/>
  <c r="J120"/>
  <c r="J121"/>
  <c r="J122"/>
  <c r="J124"/>
  <c r="J119"/>
  <c r="E125"/>
  <c r="F125"/>
  <c r="G125"/>
  <c r="H125"/>
  <c r="I125"/>
  <c r="D125"/>
  <c r="J114"/>
  <c r="J115"/>
  <c r="J116"/>
  <c r="J117"/>
  <c r="J113"/>
  <c r="E118"/>
  <c r="F118"/>
  <c r="G118"/>
  <c r="H118"/>
  <c r="I118"/>
  <c r="J108"/>
  <c r="J109"/>
  <c r="J110"/>
  <c r="J111"/>
  <c r="J107"/>
  <c r="E112"/>
  <c r="F112"/>
  <c r="G112"/>
  <c r="H112"/>
  <c r="I112"/>
  <c r="J102"/>
  <c r="J103"/>
  <c r="J104"/>
  <c r="J105"/>
  <c r="J101"/>
  <c r="E106"/>
  <c r="F106"/>
  <c r="G106"/>
  <c r="H106"/>
  <c r="I106"/>
  <c r="J96"/>
  <c r="J97"/>
  <c r="J98"/>
  <c r="J99"/>
  <c r="J95"/>
  <c r="E100"/>
  <c r="F100"/>
  <c r="G100"/>
  <c r="H100"/>
  <c r="I100"/>
  <c r="J89"/>
  <c r="J90"/>
  <c r="J91"/>
  <c r="J88"/>
  <c r="J83"/>
  <c r="J84"/>
  <c r="J85"/>
  <c r="J86"/>
  <c r="J82"/>
  <c r="E87"/>
  <c r="F87"/>
  <c r="G87"/>
  <c r="H87"/>
  <c r="I87"/>
  <c r="J77"/>
  <c r="J78"/>
  <c r="J79"/>
  <c r="J80"/>
  <c r="J76"/>
  <c r="E81"/>
  <c r="F81"/>
  <c r="G81"/>
  <c r="H81"/>
  <c r="I81"/>
  <c r="D81"/>
  <c r="J131" l="1"/>
  <c r="J125"/>
  <c r="J9"/>
  <c r="J94"/>
  <c r="J87"/>
  <c r="J100"/>
  <c r="J106"/>
  <c r="J81"/>
  <c r="J118"/>
  <c r="J112"/>
  <c r="J71"/>
  <c r="J72"/>
  <c r="J73"/>
  <c r="J74"/>
  <c r="J70"/>
  <c r="E75"/>
  <c r="F75"/>
  <c r="H75"/>
  <c r="J65"/>
  <c r="J66"/>
  <c r="J67"/>
  <c r="J68"/>
  <c r="J64"/>
  <c r="E69"/>
  <c r="F69"/>
  <c r="G69"/>
  <c r="H69"/>
  <c r="I69"/>
  <c r="J59"/>
  <c r="J60"/>
  <c r="J61"/>
  <c r="J62"/>
  <c r="J58"/>
  <c r="E63"/>
  <c r="F63"/>
  <c r="H63"/>
  <c r="I63"/>
  <c r="E57"/>
  <c r="F57"/>
  <c r="G57"/>
  <c r="H57"/>
  <c r="I57"/>
  <c r="E51"/>
  <c r="F51"/>
  <c r="G51"/>
  <c r="H51"/>
  <c r="I51"/>
  <c r="J53"/>
  <c r="J54"/>
  <c r="J55"/>
  <c r="J56"/>
  <c r="J52"/>
  <c r="J47"/>
  <c r="J48"/>
  <c r="J49"/>
  <c r="J50"/>
  <c r="J46"/>
  <c r="J41"/>
  <c r="J42"/>
  <c r="J43"/>
  <c r="J44"/>
  <c r="J40"/>
  <c r="E45"/>
  <c r="F45"/>
  <c r="G45"/>
  <c r="H45"/>
  <c r="I45"/>
  <c r="J75" l="1"/>
  <c r="J51"/>
  <c r="J45"/>
  <c r="J69"/>
  <c r="J63"/>
  <c r="J57"/>
  <c r="J35"/>
  <c r="J36"/>
  <c r="J37"/>
  <c r="J38"/>
  <c r="J34"/>
  <c r="E39"/>
  <c r="F39"/>
  <c r="G39"/>
  <c r="H39"/>
  <c r="I39"/>
  <c r="J29"/>
  <c r="J30"/>
  <c r="J31"/>
  <c r="J32"/>
  <c r="J28"/>
  <c r="E33"/>
  <c r="F33"/>
  <c r="G33"/>
  <c r="H33"/>
  <c r="I33"/>
  <c r="J39" l="1"/>
  <c r="J33"/>
  <c r="J23"/>
  <c r="J24"/>
  <c r="J25"/>
  <c r="J26"/>
  <c r="J22"/>
  <c r="J20"/>
  <c r="J17"/>
  <c r="J18"/>
  <c r="J19"/>
  <c r="J16"/>
  <c r="E21"/>
  <c r="F21"/>
  <c r="H21"/>
  <c r="I21"/>
  <c r="E27"/>
  <c r="F27"/>
  <c r="G27"/>
  <c r="H27"/>
  <c r="I27"/>
  <c r="D118"/>
  <c r="D112"/>
  <c r="D106"/>
  <c r="D100"/>
  <c r="D87"/>
  <c r="D75"/>
  <c r="D69"/>
  <c r="D63"/>
  <c r="D57"/>
  <c r="D51"/>
  <c r="D45"/>
  <c r="D39"/>
  <c r="D33"/>
  <c r="D27"/>
  <c r="J11"/>
  <c r="K11" s="1"/>
  <c r="J12"/>
  <c r="K12" s="1"/>
  <c r="J13"/>
  <c r="K13" s="1"/>
  <c r="J14"/>
  <c r="K14" s="1"/>
  <c r="J10"/>
  <c r="K10" s="1"/>
  <c r="E15"/>
  <c r="F15"/>
  <c r="G15"/>
  <c r="H15"/>
  <c r="I15"/>
  <c r="D15"/>
  <c r="J27" l="1"/>
  <c r="J21"/>
  <c r="J15"/>
</calcChain>
</file>

<file path=xl/sharedStrings.xml><?xml version="1.0" encoding="utf-8"?>
<sst xmlns="http://schemas.openxmlformats.org/spreadsheetml/2006/main" count="162" uniqueCount="41">
  <si>
    <t>Nr</t>
  </si>
  <si>
    <t>Drejtoria</t>
  </si>
  <si>
    <t>Kategoria Ekonomike</t>
  </si>
  <si>
    <t>Shpenzimet nga Huamarrjet</t>
  </si>
  <si>
    <t>Shpenzimet nga Granti Qeveritar</t>
  </si>
  <si>
    <t>Shpenzimet nga THV 21+22</t>
  </si>
  <si>
    <t>Shpenzimet nga Donatorët e B.</t>
  </si>
  <si>
    <t>Shpenzimet nga Donatorët e J.</t>
  </si>
  <si>
    <t>TOTAL SHPENZIMIT</t>
  </si>
  <si>
    <t>% Realizimit</t>
  </si>
  <si>
    <t>Paga dhe Meditje</t>
  </si>
  <si>
    <t>Mallra dhe Shërbime</t>
  </si>
  <si>
    <t>Shpenzime Komunale</t>
  </si>
  <si>
    <t>Subvencione</t>
  </si>
  <si>
    <t>Investime Kapitale</t>
  </si>
  <si>
    <t>TOTALI</t>
  </si>
  <si>
    <t>Rezerva</t>
  </si>
  <si>
    <t>Buxheti 31.12.2022</t>
  </si>
  <si>
    <t>Financimet nga Huamarrjet</t>
  </si>
  <si>
    <t>634 KOMUNA E KLINËS</t>
  </si>
  <si>
    <t>16918-Zyra e Kuvendit Komunal</t>
  </si>
  <si>
    <t xml:space="preserve">18018- Shërbime Publike - Infrsatruktura Rrugore </t>
  </si>
  <si>
    <t>65090-Shërbimet Kadastrale</t>
  </si>
  <si>
    <t>74050- Shërbimet e Kujdesit Primar Shëndetësor</t>
  </si>
  <si>
    <t>92090- Administrata e Arsimit</t>
  </si>
  <si>
    <t>92250-Arsimi Parafillor Çerdhet</t>
  </si>
  <si>
    <t>94710- Arsimi Mesëm</t>
  </si>
  <si>
    <t>16018- Zyra e Kryetarit</t>
  </si>
  <si>
    <t>16318- Administrata</t>
  </si>
  <si>
    <t>16518- Çështja Gjinore</t>
  </si>
  <si>
    <t>16635- Inspeksioni</t>
  </si>
  <si>
    <t xml:space="preserve">17518- Buxhet dhe Financa </t>
  </si>
  <si>
    <t>18442- Zjarrfikësit- Inspektimet</t>
  </si>
  <si>
    <t>19590- Zyra Lokale e Komuniteteve</t>
  </si>
  <si>
    <t>47018- Bujqësia</t>
  </si>
  <si>
    <t>66395- Planifikimi Urbanizmi, Inspeksioni</t>
  </si>
  <si>
    <t>75586-Mirëqenia Sociale</t>
  </si>
  <si>
    <t>85018- Shërbimet Kulturore</t>
  </si>
  <si>
    <t>93510-Arsimi Fillor</t>
  </si>
  <si>
    <t>73027-Administrata Shëndetësi</t>
  </si>
  <si>
    <t>Kartela analitike e Kontos për shpenzimet e vitit 2022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</si>
</sst>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Arial"/>
    </font>
    <font>
      <b/>
      <sz val="8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vertical="center"/>
    </xf>
    <xf numFmtId="10" fontId="3" fillId="4" borderId="6" xfId="0" applyNumberFormat="1" applyFont="1" applyFill="1" applyBorder="1" applyAlignment="1">
      <alignment vertical="center"/>
    </xf>
    <xf numFmtId="164" fontId="4" fillId="4" borderId="10" xfId="1" applyFont="1" applyFill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164" fontId="0" fillId="0" borderId="0" xfId="1" applyFont="1"/>
    <xf numFmtId="0" fontId="2" fillId="4" borderId="10" xfId="0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64" fontId="2" fillId="3" borderId="12" xfId="1" applyFont="1" applyFill="1" applyBorder="1" applyAlignment="1">
      <alignment vertical="center"/>
    </xf>
    <xf numFmtId="10" fontId="2" fillId="5" borderId="28" xfId="0" applyNumberFormat="1" applyFont="1" applyFill="1" applyBorder="1" applyAlignment="1">
      <alignment vertical="center"/>
    </xf>
    <xf numFmtId="164" fontId="2" fillId="0" borderId="0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4" fontId="8" fillId="7" borderId="0" xfId="0" applyNumberFormat="1" applyFont="1" applyFill="1" applyBorder="1" applyAlignment="1" applyProtection="1">
      <alignment vertical="center" wrapText="1"/>
    </xf>
    <xf numFmtId="4" fontId="8" fillId="7" borderId="0" xfId="0" applyNumberFormat="1" applyFont="1" applyFill="1" applyBorder="1" applyAlignment="1" applyProtection="1">
      <alignment horizontal="right" vertical="center" wrapText="1"/>
    </xf>
    <xf numFmtId="164" fontId="2" fillId="3" borderId="0" xfId="1" applyFont="1" applyFill="1" applyBorder="1" applyAlignment="1">
      <alignment vertical="center"/>
    </xf>
    <xf numFmtId="10" fontId="2" fillId="5" borderId="0" xfId="0" applyNumberFormat="1" applyFont="1" applyFill="1" applyBorder="1" applyAlignment="1">
      <alignment vertical="center"/>
    </xf>
    <xf numFmtId="0" fontId="0" fillId="0" borderId="0" xfId="0" applyBorder="1"/>
    <xf numFmtId="164" fontId="2" fillId="6" borderId="0" xfId="1" applyFont="1" applyFill="1" applyBorder="1" applyAlignment="1">
      <alignment vertical="center"/>
    </xf>
    <xf numFmtId="4" fontId="9" fillId="7" borderId="0" xfId="0" applyNumberFormat="1" applyFont="1" applyFill="1" applyBorder="1" applyAlignment="1" applyProtection="1">
      <alignment horizontal="right" vertical="center" wrapText="1"/>
    </xf>
    <xf numFmtId="4" fontId="9" fillId="7" borderId="0" xfId="0" applyNumberFormat="1" applyFont="1" applyFill="1" applyBorder="1" applyAlignment="1" applyProtection="1">
      <alignment vertical="center" wrapText="1"/>
    </xf>
    <xf numFmtId="10" fontId="2" fillId="6" borderId="0" xfId="0" applyNumberFormat="1" applyFont="1" applyFill="1" applyBorder="1" applyAlignment="1">
      <alignment vertical="center"/>
    </xf>
    <xf numFmtId="164" fontId="0" fillId="0" borderId="0" xfId="1" applyFont="1" applyBorder="1"/>
    <xf numFmtId="164" fontId="2" fillId="0" borderId="0" xfId="1" applyFont="1" applyFill="1" applyBorder="1" applyAlignment="1">
      <alignment vertical="center"/>
    </xf>
    <xf numFmtId="4" fontId="0" fillId="0" borderId="0" xfId="0" applyNumberFormat="1" applyBorder="1"/>
    <xf numFmtId="164" fontId="3" fillId="0" borderId="0" xfId="1" applyFont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topLeftCell="A45" zoomScaleNormal="100" workbookViewId="0">
      <selection activeCell="G46" sqref="G45:G46"/>
    </sheetView>
  </sheetViews>
  <sheetFormatPr defaultRowHeight="15"/>
  <cols>
    <col min="1" max="1" width="6.140625" customWidth="1"/>
    <col min="2" max="2" width="16.140625" customWidth="1"/>
    <col min="3" max="3" width="18" customWidth="1"/>
    <col min="4" max="4" width="15.42578125" customWidth="1"/>
    <col min="5" max="5" width="10.85546875" customWidth="1"/>
    <col min="6" max="6" width="18" customWidth="1"/>
    <col min="7" max="7" width="12.28515625" customWidth="1"/>
    <col min="8" max="8" width="10.140625" customWidth="1"/>
    <col min="9" max="9" width="9.85546875" customWidth="1"/>
    <col min="10" max="10" width="15.28515625" customWidth="1"/>
    <col min="11" max="11" width="10.42578125" customWidth="1"/>
  </cols>
  <sheetData>
    <row r="1" spans="1:11" s="1" customFormat="1">
      <c r="A1" s="1" t="s">
        <v>40</v>
      </c>
    </row>
    <row r="2" spans="1:11" ht="45.75" customHeight="1">
      <c r="A2" s="2" t="s">
        <v>0</v>
      </c>
      <c r="B2" s="3" t="s">
        <v>1</v>
      </c>
      <c r="C2" s="3" t="s">
        <v>2</v>
      </c>
      <c r="D2" s="4" t="s">
        <v>17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</row>
    <row r="3" spans="1:11">
      <c r="A3" s="35" t="s">
        <v>19</v>
      </c>
      <c r="B3" s="36"/>
      <c r="C3" s="6" t="s">
        <v>10</v>
      </c>
      <c r="D3" s="7">
        <f>D10+D16+D22+D28+D34+D40+D46+D52+D58+D64+D70+D76+D82+D88+D95+D101+D107+D113+D119+D126</f>
        <v>6686270.4199999999</v>
      </c>
      <c r="E3" s="7">
        <f>E10+E16+E22+E28+E34+E40+E46+E52+E58+E64+E70+E76+E82+E88+E95+E101+E107+E113+E119+E126</f>
        <v>97022.9</v>
      </c>
      <c r="F3" s="7">
        <f>F10+F16+F22+F28+F34+F40+F46+F52+F58+F64+F70+F76+F82+F88+F95+F101+F107+F113+F119+F126</f>
        <v>6184403.3799999999</v>
      </c>
      <c r="G3" s="7">
        <f>G10+G16+G22+G28+G34+G40+G46+G52+G58+G64+G70+G76+G82+G88+G95+G101+G107+G113+G119+G126</f>
        <v>154600</v>
      </c>
      <c r="H3" s="7">
        <f>H10+H16+H22+H28+H34+H40+H46+H52+H58+H64+H70+H76+H82+H88+H95+H101+H107+H113+H119+H126</f>
        <v>0</v>
      </c>
      <c r="I3" s="7">
        <f>I10+I16+I22+I28+I34+I40+I46+I52+I58+I64+I70+I76+I82+I88+I95+I101+I107+I113+I119+I126</f>
        <v>5437.68</v>
      </c>
      <c r="J3" s="7">
        <f t="shared" ref="J3:J8" si="0">SUM(E3:I3)</f>
        <v>6441463.96</v>
      </c>
      <c r="K3" s="8">
        <v>0.99855517534595328</v>
      </c>
    </row>
    <row r="4" spans="1:11">
      <c r="A4" s="37"/>
      <c r="B4" s="38"/>
      <c r="C4" s="6" t="s">
        <v>11</v>
      </c>
      <c r="D4" s="7">
        <f>D11+D17+D23+D29+D35+D41+D47+D53+D59+D65+D71+D77+D83+D89+D96+D102+D108+D114+D120+D127</f>
        <v>1369064</v>
      </c>
      <c r="E4" s="7">
        <f t="shared" ref="D4:I7" si="1">E11+E17+E23+E29+E35+E41+E47+E53+E59+E65+E71+E77+E83+E89+E96+E102+E108+E114+E120+E127</f>
        <v>0</v>
      </c>
      <c r="F4" s="7">
        <f>F11+F17+F23+F29+F35+F41+F47+F53+F59+F65+F71+F77+F83+F89+F96+F102+F108+F114+F120+F127</f>
        <v>1248027.5</v>
      </c>
      <c r="G4" s="7">
        <f>G11+G17+G23+G29+G35+G41+G47+G53+G59+G65+G71+G77+G83+G89+G96+G102+G108+G114+G120+G127</f>
        <v>92596.26</v>
      </c>
      <c r="H4" s="7">
        <f t="shared" si="1"/>
        <v>0</v>
      </c>
      <c r="I4" s="7">
        <f t="shared" si="1"/>
        <v>0</v>
      </c>
      <c r="J4" s="7">
        <f t="shared" si="0"/>
        <v>1340623.76</v>
      </c>
      <c r="K4" s="8">
        <v>0.96761912367600234</v>
      </c>
    </row>
    <row r="5" spans="1:11">
      <c r="A5" s="37"/>
      <c r="B5" s="38"/>
      <c r="C5" s="6" t="s">
        <v>12</v>
      </c>
      <c r="D5" s="7">
        <f t="shared" si="1"/>
        <v>167000</v>
      </c>
      <c r="E5" s="7">
        <f t="shared" si="1"/>
        <v>0</v>
      </c>
      <c r="F5" s="7">
        <f t="shared" si="1"/>
        <v>166971.64000000001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0"/>
        <v>166971.64000000001</v>
      </c>
      <c r="K5" s="8">
        <v>0.97719735799871743</v>
      </c>
    </row>
    <row r="6" spans="1:11">
      <c r="A6" s="37"/>
      <c r="B6" s="38"/>
      <c r="C6" s="6" t="s">
        <v>13</v>
      </c>
      <c r="D6" s="7">
        <f t="shared" si="1"/>
        <v>408796.31</v>
      </c>
      <c r="E6" s="7">
        <f t="shared" si="1"/>
        <v>0</v>
      </c>
      <c r="F6" s="7">
        <f t="shared" si="1"/>
        <v>345986.4</v>
      </c>
      <c r="G6" s="7">
        <f t="shared" si="1"/>
        <v>34081</v>
      </c>
      <c r="H6" s="7">
        <f t="shared" si="1"/>
        <v>21361.5</v>
      </c>
      <c r="I6" s="7">
        <f t="shared" si="1"/>
        <v>0</v>
      </c>
      <c r="J6" s="7">
        <f t="shared" si="0"/>
        <v>401428.9</v>
      </c>
      <c r="K6" s="8">
        <v>0.98323048998978912</v>
      </c>
    </row>
    <row r="7" spans="1:11">
      <c r="A7" s="37"/>
      <c r="B7" s="38"/>
      <c r="C7" s="6" t="s">
        <v>14</v>
      </c>
      <c r="D7" s="7">
        <f t="shared" si="1"/>
        <v>4050693.38</v>
      </c>
      <c r="E7" s="7">
        <f t="shared" si="1"/>
        <v>0</v>
      </c>
      <c r="F7" s="7">
        <f t="shared" si="1"/>
        <v>1965047.54</v>
      </c>
      <c r="G7" s="7">
        <f t="shared" si="1"/>
        <v>1232320.8</v>
      </c>
      <c r="H7" s="7">
        <f t="shared" si="1"/>
        <v>0</v>
      </c>
      <c r="I7" s="7">
        <f t="shared" si="1"/>
        <v>0</v>
      </c>
      <c r="J7" s="7">
        <f t="shared" si="0"/>
        <v>3197368.34</v>
      </c>
      <c r="K7" s="8">
        <v>0.91977629587890131</v>
      </c>
    </row>
    <row r="8" spans="1:11" ht="25.5">
      <c r="A8" s="39"/>
      <c r="B8" s="40"/>
      <c r="C8" s="13" t="s">
        <v>18</v>
      </c>
      <c r="D8" s="9">
        <f t="shared" ref="D8:I8" si="2">D93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7">
        <f t="shared" si="0"/>
        <v>0</v>
      </c>
      <c r="K8" s="8"/>
    </row>
    <row r="9" spans="1:11">
      <c r="A9" s="20" t="s">
        <v>15</v>
      </c>
      <c r="B9" s="21"/>
      <c r="C9" s="22"/>
      <c r="D9" s="44">
        <f t="shared" ref="D9:H9" si="3">SUM(D3:D8)</f>
        <v>12681824.109999999</v>
      </c>
      <c r="E9" s="44">
        <f t="shared" si="3"/>
        <v>97022.9</v>
      </c>
      <c r="F9" s="44">
        <f t="shared" si="3"/>
        <v>9910436.4600000009</v>
      </c>
      <c r="G9" s="44">
        <f>SUM(G3:G8)</f>
        <v>1513598.06</v>
      </c>
      <c r="H9" s="44">
        <f t="shared" si="3"/>
        <v>21361.5</v>
      </c>
      <c r="I9" s="44">
        <f>SUM(I3:I8)</f>
        <v>5437.68</v>
      </c>
      <c r="J9" s="44">
        <f>SUM(J3:J8)</f>
        <v>11547856.6</v>
      </c>
      <c r="K9" s="45">
        <v>0.97710214597516099</v>
      </c>
    </row>
    <row r="10" spans="1:11">
      <c r="A10" s="15">
        <v>1</v>
      </c>
      <c r="B10" s="23" t="s">
        <v>27</v>
      </c>
      <c r="C10" s="42" t="s">
        <v>10</v>
      </c>
      <c r="D10" s="48">
        <v>107402</v>
      </c>
      <c r="E10" s="49">
        <v>0</v>
      </c>
      <c r="F10" s="49">
        <v>101965.98</v>
      </c>
      <c r="G10" s="49"/>
      <c r="H10" s="49"/>
      <c r="I10" s="49"/>
      <c r="J10" s="48">
        <f>SUM(E10:I10)</f>
        <v>101965.98</v>
      </c>
      <c r="K10" s="50">
        <f>J10/D10</f>
        <v>0.94938623116887955</v>
      </c>
    </row>
    <row r="11" spans="1:11">
      <c r="A11" s="15"/>
      <c r="B11" s="24"/>
      <c r="C11" s="42" t="s">
        <v>11</v>
      </c>
      <c r="D11" s="51">
        <f>36000</f>
        <v>36000</v>
      </c>
      <c r="E11" s="51"/>
      <c r="F11" s="52">
        <v>32935.019999999997</v>
      </c>
      <c r="G11" s="49">
        <v>0</v>
      </c>
      <c r="H11" s="49"/>
      <c r="I11" s="49"/>
      <c r="J11" s="48">
        <f>SUM(E11:I11)</f>
        <v>32935.019999999997</v>
      </c>
      <c r="K11" s="50">
        <f t="shared" ref="K11:K14" si="4">J11/D11</f>
        <v>0.91486166666666657</v>
      </c>
    </row>
    <row r="12" spans="1:11">
      <c r="A12" s="15"/>
      <c r="B12" s="24"/>
      <c r="C12" s="42" t="s">
        <v>12</v>
      </c>
      <c r="D12" s="48"/>
      <c r="E12" s="49">
        <v>0</v>
      </c>
      <c r="F12" s="49"/>
      <c r="G12" s="49"/>
      <c r="H12" s="49"/>
      <c r="I12" s="49"/>
      <c r="J12" s="48">
        <f t="shared" ref="J12:J14" si="5">SUM(E12:I12)</f>
        <v>0</v>
      </c>
      <c r="K12" s="50" t="e">
        <f t="shared" si="4"/>
        <v>#DIV/0!</v>
      </c>
    </row>
    <row r="13" spans="1:11">
      <c r="A13" s="15"/>
      <c r="B13" s="24"/>
      <c r="C13" s="42" t="s">
        <v>13</v>
      </c>
      <c r="D13" s="48">
        <f>170000+30000</f>
        <v>200000</v>
      </c>
      <c r="E13" s="49">
        <v>0</v>
      </c>
      <c r="F13" s="49">
        <v>169760</v>
      </c>
      <c r="G13" s="49">
        <v>29681</v>
      </c>
      <c r="H13" s="49"/>
      <c r="I13" s="49"/>
      <c r="J13" s="48">
        <f t="shared" si="5"/>
        <v>199441</v>
      </c>
      <c r="K13" s="50">
        <f t="shared" si="4"/>
        <v>0.99720500000000001</v>
      </c>
    </row>
    <row r="14" spans="1:11">
      <c r="A14" s="15"/>
      <c r="B14" s="25"/>
      <c r="C14" s="42" t="s">
        <v>14</v>
      </c>
      <c r="D14" s="48"/>
      <c r="E14" s="49">
        <v>0</v>
      </c>
      <c r="F14" s="49">
        <v>0</v>
      </c>
      <c r="G14" s="49"/>
      <c r="H14" s="49">
        <v>0</v>
      </c>
      <c r="I14" s="49"/>
      <c r="J14" s="48">
        <f t="shared" si="5"/>
        <v>0</v>
      </c>
      <c r="K14" s="50" t="e">
        <f t="shared" si="4"/>
        <v>#DIV/0!</v>
      </c>
    </row>
    <row r="15" spans="1:11">
      <c r="A15" s="17" t="s">
        <v>15</v>
      </c>
      <c r="B15" s="18"/>
      <c r="C15" s="18"/>
      <c r="D15" s="53">
        <f>SUM(D10:D14)</f>
        <v>343402</v>
      </c>
      <c r="E15" s="53">
        <f t="shared" ref="E15:J15" si="6">SUM(E10:E14)</f>
        <v>0</v>
      </c>
      <c r="F15" s="53">
        <f t="shared" si="6"/>
        <v>304661</v>
      </c>
      <c r="G15" s="53">
        <f t="shared" si="6"/>
        <v>29681</v>
      </c>
      <c r="H15" s="53">
        <f t="shared" si="6"/>
        <v>0</v>
      </c>
      <c r="I15" s="53">
        <f t="shared" si="6"/>
        <v>0</v>
      </c>
      <c r="J15" s="53">
        <f t="shared" si="6"/>
        <v>334342</v>
      </c>
      <c r="K15" s="54">
        <v>0.97892428404837006</v>
      </c>
    </row>
    <row r="16" spans="1:11">
      <c r="A16" s="15">
        <v>3</v>
      </c>
      <c r="B16" s="16" t="s">
        <v>28</v>
      </c>
      <c r="C16" s="42" t="s">
        <v>10</v>
      </c>
      <c r="D16" s="48">
        <v>209273</v>
      </c>
      <c r="E16" s="49"/>
      <c r="F16" s="49">
        <v>208042.02</v>
      </c>
      <c r="G16" s="55"/>
      <c r="H16" s="49"/>
      <c r="I16" s="49"/>
      <c r="J16" s="48">
        <f>SUM(E16:I16)</f>
        <v>208042.02</v>
      </c>
      <c r="K16" s="50">
        <v>0.99821423346750793</v>
      </c>
    </row>
    <row r="17" spans="1:11">
      <c r="A17" s="15"/>
      <c r="B17" s="16"/>
      <c r="C17" s="42" t="s">
        <v>11</v>
      </c>
      <c r="D17" s="51">
        <v>84500</v>
      </c>
      <c r="E17" s="51"/>
      <c r="F17" s="52">
        <v>84499.99</v>
      </c>
      <c r="G17" s="49"/>
      <c r="H17" s="49"/>
      <c r="I17" s="49"/>
      <c r="J17" s="48">
        <f t="shared" ref="J17:J19" si="7">SUM(E17:I17)</f>
        <v>84499.99</v>
      </c>
      <c r="K17" s="50">
        <v>0.98559895094981564</v>
      </c>
    </row>
    <row r="18" spans="1:11">
      <c r="A18" s="15"/>
      <c r="B18" s="16"/>
      <c r="C18" s="42" t="s">
        <v>12</v>
      </c>
      <c r="D18" s="48"/>
      <c r="E18" s="49"/>
      <c r="F18" s="49"/>
      <c r="G18" s="55"/>
      <c r="H18" s="49"/>
      <c r="I18" s="49"/>
      <c r="J18" s="48">
        <f t="shared" si="7"/>
        <v>0</v>
      </c>
      <c r="K18" s="50">
        <v>1</v>
      </c>
    </row>
    <row r="19" spans="1:11">
      <c r="A19" s="15"/>
      <c r="B19" s="16"/>
      <c r="C19" s="42" t="s">
        <v>13</v>
      </c>
      <c r="D19" s="56"/>
      <c r="E19" s="49"/>
      <c r="F19" s="49"/>
      <c r="G19" s="49"/>
      <c r="H19" s="49"/>
      <c r="I19" s="49"/>
      <c r="J19" s="48">
        <f t="shared" si="7"/>
        <v>0</v>
      </c>
      <c r="K19" s="50">
        <v>1</v>
      </c>
    </row>
    <row r="20" spans="1:11">
      <c r="A20" s="15"/>
      <c r="B20" s="16"/>
      <c r="C20" s="42" t="s">
        <v>14</v>
      </c>
      <c r="D20" s="48">
        <f>15000+15000+21+1.31</f>
        <v>30022.31</v>
      </c>
      <c r="E20" s="49"/>
      <c r="F20" s="49">
        <v>13764.86</v>
      </c>
      <c r="G20" s="49">
        <v>0</v>
      </c>
      <c r="H20" s="49">
        <v>0</v>
      </c>
      <c r="I20" s="49"/>
      <c r="J20" s="48">
        <f>SUM(E20:I20)</f>
        <v>13764.86</v>
      </c>
      <c r="K20" s="50">
        <v>0.69546445898428799</v>
      </c>
    </row>
    <row r="21" spans="1:11">
      <c r="A21" s="17" t="s">
        <v>15</v>
      </c>
      <c r="B21" s="18"/>
      <c r="C21" s="18"/>
      <c r="D21" s="53">
        <f>SUM(D16:D20)</f>
        <v>323795.31</v>
      </c>
      <c r="E21" s="53">
        <f t="shared" ref="E21:I21" si="8">SUM(E16:E20)</f>
        <v>0</v>
      </c>
      <c r="F21" s="53">
        <f t="shared" si="8"/>
        <v>306306.87</v>
      </c>
      <c r="G21" s="53">
        <f>SUM(G17:G20)</f>
        <v>0</v>
      </c>
      <c r="H21" s="53">
        <f t="shared" si="8"/>
        <v>0</v>
      </c>
      <c r="I21" s="53">
        <f t="shared" si="8"/>
        <v>0</v>
      </c>
      <c r="J21" s="53">
        <f>SUM(J16:J20)</f>
        <v>306306.87</v>
      </c>
      <c r="K21" s="54">
        <v>0.98578384922191697</v>
      </c>
    </row>
    <row r="22" spans="1:11">
      <c r="A22" s="15">
        <v>4</v>
      </c>
      <c r="B22" s="23" t="s">
        <v>29</v>
      </c>
      <c r="C22" s="42" t="s">
        <v>10</v>
      </c>
      <c r="D22" s="48">
        <v>5727</v>
      </c>
      <c r="E22" s="49"/>
      <c r="F22" s="49">
        <v>0</v>
      </c>
      <c r="G22" s="49"/>
      <c r="H22" s="49"/>
      <c r="I22" s="49"/>
      <c r="J22" s="48">
        <f>SUM(E22:I22)</f>
        <v>0</v>
      </c>
      <c r="K22" s="50">
        <v>1</v>
      </c>
    </row>
    <row r="23" spans="1:11">
      <c r="A23" s="15"/>
      <c r="B23" s="24"/>
      <c r="C23" s="42" t="s">
        <v>11</v>
      </c>
      <c r="D23" s="51">
        <v>5000</v>
      </c>
      <c r="E23" s="51"/>
      <c r="F23" s="52">
        <v>4861.3100000000004</v>
      </c>
      <c r="G23" s="49"/>
      <c r="H23" s="49"/>
      <c r="I23" s="49"/>
      <c r="J23" s="48">
        <f t="shared" ref="J23:J26" si="9">SUM(E23:I23)</f>
        <v>4861.3100000000004</v>
      </c>
      <c r="K23" s="50">
        <v>0.99593799999999988</v>
      </c>
    </row>
    <row r="24" spans="1:11">
      <c r="A24" s="15"/>
      <c r="B24" s="24"/>
      <c r="C24" s="42" t="s">
        <v>12</v>
      </c>
      <c r="D24" s="48">
        <v>0</v>
      </c>
      <c r="E24" s="49"/>
      <c r="F24" s="49"/>
      <c r="G24" s="49"/>
      <c r="H24" s="49"/>
      <c r="I24" s="49"/>
      <c r="J24" s="48">
        <f t="shared" si="9"/>
        <v>0</v>
      </c>
      <c r="K24" s="50" t="e">
        <v>#DIV/0!</v>
      </c>
    </row>
    <row r="25" spans="1:11">
      <c r="A25" s="15"/>
      <c r="B25" s="24"/>
      <c r="C25" s="42" t="s">
        <v>13</v>
      </c>
      <c r="D25" s="56"/>
      <c r="E25" s="49"/>
      <c r="F25" s="49"/>
      <c r="G25" s="49"/>
      <c r="H25" s="49"/>
      <c r="I25" s="49"/>
      <c r="J25" s="48">
        <f t="shared" si="9"/>
        <v>0</v>
      </c>
      <c r="K25" s="50">
        <v>0.94285714285714284</v>
      </c>
    </row>
    <row r="26" spans="1:11">
      <c r="A26" s="15"/>
      <c r="B26" s="25"/>
      <c r="C26" s="42" t="s">
        <v>14</v>
      </c>
      <c r="D26" s="48">
        <v>0</v>
      </c>
      <c r="E26" s="49"/>
      <c r="F26" s="49"/>
      <c r="G26" s="49"/>
      <c r="H26" s="49"/>
      <c r="I26" s="49"/>
      <c r="J26" s="48">
        <f t="shared" si="9"/>
        <v>0</v>
      </c>
      <c r="K26" s="50" t="e">
        <v>#DIV/0!</v>
      </c>
    </row>
    <row r="27" spans="1:11">
      <c r="A27" s="17" t="s">
        <v>15</v>
      </c>
      <c r="B27" s="18"/>
      <c r="C27" s="18"/>
      <c r="D27" s="53">
        <f>SUM(D22:D26)</f>
        <v>10727</v>
      </c>
      <c r="E27" s="53">
        <f t="shared" ref="E27:I27" si="10">SUM(E22:E26)</f>
        <v>0</v>
      </c>
      <c r="F27" s="53">
        <f t="shared" si="10"/>
        <v>4861.3100000000004</v>
      </c>
      <c r="G27" s="53">
        <f t="shared" si="10"/>
        <v>0</v>
      </c>
      <c r="H27" s="53">
        <f t="shared" si="10"/>
        <v>0</v>
      </c>
      <c r="I27" s="53">
        <f t="shared" si="10"/>
        <v>0</v>
      </c>
      <c r="J27" s="53">
        <f>SUM(J22:J26)</f>
        <v>4861.3100000000004</v>
      </c>
      <c r="K27" s="54">
        <v>0.98953873271037085</v>
      </c>
    </row>
    <row r="28" spans="1:11">
      <c r="A28" s="15">
        <v>6</v>
      </c>
      <c r="B28" s="16" t="s">
        <v>30</v>
      </c>
      <c r="C28" s="42" t="s">
        <v>10</v>
      </c>
      <c r="D28" s="48">
        <v>39886.14</v>
      </c>
      <c r="E28" s="49"/>
      <c r="F28" s="49">
        <v>39886.14</v>
      </c>
      <c r="G28" s="49"/>
      <c r="H28" s="49"/>
      <c r="I28" s="49"/>
      <c r="J28" s="48">
        <f>SUM(E28:I28)</f>
        <v>39886.14</v>
      </c>
      <c r="K28" s="50">
        <v>0.99496854171329774</v>
      </c>
    </row>
    <row r="29" spans="1:11">
      <c r="A29" s="15"/>
      <c r="B29" s="16"/>
      <c r="C29" s="42" t="s">
        <v>11</v>
      </c>
      <c r="D29" s="51">
        <v>12000</v>
      </c>
      <c r="E29" s="51"/>
      <c r="F29" s="52">
        <v>11068.44</v>
      </c>
      <c r="G29" s="49"/>
      <c r="H29" s="49"/>
      <c r="I29" s="49"/>
      <c r="J29" s="48">
        <f t="shared" ref="J29:J32" si="11">SUM(E29:I29)</f>
        <v>11068.44</v>
      </c>
      <c r="K29" s="50">
        <v>1</v>
      </c>
    </row>
    <row r="30" spans="1:11">
      <c r="A30" s="15"/>
      <c r="B30" s="16"/>
      <c r="C30" s="42" t="s">
        <v>12</v>
      </c>
      <c r="D30" s="48"/>
      <c r="E30" s="49"/>
      <c r="F30" s="49"/>
      <c r="G30" s="49"/>
      <c r="H30" s="49"/>
      <c r="I30" s="49"/>
      <c r="J30" s="48">
        <f t="shared" si="11"/>
        <v>0</v>
      </c>
      <c r="K30" s="50" t="e">
        <v>#DIV/0!</v>
      </c>
    </row>
    <row r="31" spans="1:11">
      <c r="A31" s="15"/>
      <c r="B31" s="16"/>
      <c r="C31" s="42" t="s">
        <v>13</v>
      </c>
      <c r="D31" s="48"/>
      <c r="E31" s="49"/>
      <c r="F31" s="49"/>
      <c r="G31" s="49"/>
      <c r="H31" s="49"/>
      <c r="I31" s="49"/>
      <c r="J31" s="48">
        <f t="shared" si="11"/>
        <v>0</v>
      </c>
      <c r="K31" s="50" t="e">
        <v>#DIV/0!</v>
      </c>
    </row>
    <row r="32" spans="1:11">
      <c r="A32" s="15"/>
      <c r="B32" s="16"/>
      <c r="C32" s="42" t="s">
        <v>14</v>
      </c>
      <c r="D32" s="48">
        <f>10000+20000</f>
        <v>30000</v>
      </c>
      <c r="E32" s="49"/>
      <c r="F32" s="49">
        <v>9999.2800000000007</v>
      </c>
      <c r="G32" s="49">
        <v>11149.35</v>
      </c>
      <c r="H32" s="49"/>
      <c r="I32" s="49"/>
      <c r="J32" s="48">
        <f t="shared" si="11"/>
        <v>21148.63</v>
      </c>
      <c r="K32" s="50" t="e">
        <v>#DIV/0!</v>
      </c>
    </row>
    <row r="33" spans="1:11">
      <c r="A33" s="17" t="s">
        <v>15</v>
      </c>
      <c r="B33" s="18"/>
      <c r="C33" s="18"/>
      <c r="D33" s="53">
        <f>SUM(D28:D32)</f>
        <v>81886.14</v>
      </c>
      <c r="E33" s="53">
        <f t="shared" ref="E33:J33" si="12">SUM(E28:E32)</f>
        <v>0</v>
      </c>
      <c r="F33" s="53">
        <f t="shared" si="12"/>
        <v>60953.86</v>
      </c>
      <c r="G33" s="53">
        <f t="shared" si="12"/>
        <v>11149.35</v>
      </c>
      <c r="H33" s="53">
        <f t="shared" si="12"/>
        <v>0</v>
      </c>
      <c r="I33" s="53">
        <f t="shared" si="12"/>
        <v>0</v>
      </c>
      <c r="J33" s="53">
        <f t="shared" si="12"/>
        <v>72103.210000000006</v>
      </c>
      <c r="K33" s="54">
        <v>0.99599407868449397</v>
      </c>
    </row>
    <row r="34" spans="1:11">
      <c r="A34" s="15">
        <v>8</v>
      </c>
      <c r="B34" s="26" t="s">
        <v>20</v>
      </c>
      <c r="C34" s="42" t="s">
        <v>10</v>
      </c>
      <c r="D34" s="48">
        <v>98479.84</v>
      </c>
      <c r="E34" s="49"/>
      <c r="F34" s="49">
        <v>98479.84</v>
      </c>
      <c r="G34" s="49"/>
      <c r="H34" s="49"/>
      <c r="I34" s="49"/>
      <c r="J34" s="48">
        <f>SUM(E34:I34)</f>
        <v>98479.84</v>
      </c>
      <c r="K34" s="50">
        <v>1</v>
      </c>
    </row>
    <row r="35" spans="1:11">
      <c r="A35" s="15"/>
      <c r="B35" s="26"/>
      <c r="C35" s="42" t="s">
        <v>11</v>
      </c>
      <c r="D35" s="48">
        <f>5000+9000</f>
        <v>14000</v>
      </c>
      <c r="E35" s="49"/>
      <c r="F35" s="52">
        <v>4999.93</v>
      </c>
      <c r="G35" s="52">
        <v>1889.69</v>
      </c>
      <c r="H35" s="49"/>
      <c r="I35" s="49"/>
      <c r="J35" s="48">
        <f t="shared" ref="J35:J38" si="13">SUM(E35:I35)</f>
        <v>6889.6200000000008</v>
      </c>
      <c r="K35" s="50">
        <v>0.92363820224719095</v>
      </c>
    </row>
    <row r="36" spans="1:11">
      <c r="A36" s="15"/>
      <c r="B36" s="26"/>
      <c r="C36" s="42" t="s">
        <v>12</v>
      </c>
      <c r="D36" s="48"/>
      <c r="E36" s="49"/>
      <c r="F36" s="49"/>
      <c r="G36" s="49"/>
      <c r="H36" s="49"/>
      <c r="I36" s="49"/>
      <c r="J36" s="48">
        <f t="shared" si="13"/>
        <v>0</v>
      </c>
      <c r="K36" s="50" t="e">
        <v>#DIV/0!</v>
      </c>
    </row>
    <row r="37" spans="1:11">
      <c r="A37" s="15"/>
      <c r="B37" s="26"/>
      <c r="C37" s="42" t="s">
        <v>13</v>
      </c>
      <c r="D37" s="48"/>
      <c r="E37" s="49"/>
      <c r="F37" s="49"/>
      <c r="G37" s="49"/>
      <c r="H37" s="49"/>
      <c r="I37" s="49"/>
      <c r="J37" s="48">
        <f t="shared" si="13"/>
        <v>0</v>
      </c>
      <c r="K37" s="50">
        <v>0.99461849999999996</v>
      </c>
    </row>
    <row r="38" spans="1:11">
      <c r="A38" s="15"/>
      <c r="B38" s="26"/>
      <c r="C38" s="42" t="s">
        <v>14</v>
      </c>
      <c r="D38" s="48"/>
      <c r="E38" s="49"/>
      <c r="F38" s="49"/>
      <c r="G38" s="49"/>
      <c r="H38" s="49"/>
      <c r="I38" s="49"/>
      <c r="J38" s="48">
        <f t="shared" si="13"/>
        <v>0</v>
      </c>
      <c r="K38" s="50" t="e">
        <v>#DIV/0!</v>
      </c>
    </row>
    <row r="39" spans="1:11" ht="15" customHeight="1">
      <c r="A39" s="17" t="s">
        <v>15</v>
      </c>
      <c r="B39" s="18"/>
      <c r="C39" s="18"/>
      <c r="D39" s="53">
        <f>SUM(D34:D38)</f>
        <v>112479.84</v>
      </c>
      <c r="E39" s="53">
        <f t="shared" ref="E39:J39" si="14">SUM(E34:E38)</f>
        <v>0</v>
      </c>
      <c r="F39" s="53">
        <f t="shared" si="14"/>
        <v>103479.76999999999</v>
      </c>
      <c r="G39" s="53">
        <f t="shared" si="14"/>
        <v>1889.69</v>
      </c>
      <c r="H39" s="53">
        <f t="shared" si="14"/>
        <v>0</v>
      </c>
      <c r="I39" s="53">
        <f t="shared" si="14"/>
        <v>0</v>
      </c>
      <c r="J39" s="53">
        <f t="shared" si="14"/>
        <v>105369.45999999999</v>
      </c>
      <c r="K39" s="54">
        <v>0.99107583064793636</v>
      </c>
    </row>
    <row r="40" spans="1:11" ht="15" customHeight="1">
      <c r="A40" s="15">
        <v>9</v>
      </c>
      <c r="B40" s="26" t="s">
        <v>31</v>
      </c>
      <c r="C40" s="42" t="s">
        <v>10</v>
      </c>
      <c r="D40" s="48">
        <v>109597</v>
      </c>
      <c r="E40" s="49"/>
      <c r="F40" s="49">
        <v>108456.34</v>
      </c>
      <c r="G40" s="49"/>
      <c r="H40" s="49"/>
      <c r="I40" s="49"/>
      <c r="J40" s="48">
        <f>SUM(E40:I40)</f>
        <v>108456.34</v>
      </c>
      <c r="K40" s="50">
        <v>0.99547765501246888</v>
      </c>
    </row>
    <row r="41" spans="1:11" ht="15" customHeight="1">
      <c r="A41" s="15"/>
      <c r="B41" s="26"/>
      <c r="C41" s="42" t="s">
        <v>11</v>
      </c>
      <c r="D41" s="51">
        <v>130375</v>
      </c>
      <c r="E41" s="51"/>
      <c r="F41" s="52">
        <v>128867.61</v>
      </c>
      <c r="G41" s="49"/>
      <c r="H41" s="49"/>
      <c r="I41" s="49"/>
      <c r="J41" s="48">
        <f t="shared" ref="J41:J44" si="15">SUM(E41:I41)</f>
        <v>128867.61</v>
      </c>
      <c r="K41" s="50">
        <v>0.99310326866773679</v>
      </c>
    </row>
    <row r="42" spans="1:11" ht="15" customHeight="1">
      <c r="A42" s="15"/>
      <c r="B42" s="26"/>
      <c r="C42" s="42" t="s">
        <v>12</v>
      </c>
      <c r="D42" s="48">
        <v>80000</v>
      </c>
      <c r="E42" s="49"/>
      <c r="F42" s="55">
        <v>79998.86</v>
      </c>
      <c r="G42" s="49"/>
      <c r="H42" s="49"/>
      <c r="I42" s="49"/>
      <c r="J42" s="48">
        <f t="shared" si="15"/>
        <v>79998.86</v>
      </c>
      <c r="K42" s="50" t="e">
        <v>#DIV/0!</v>
      </c>
    </row>
    <row r="43" spans="1:11" ht="15" customHeight="1">
      <c r="A43" s="15"/>
      <c r="B43" s="26"/>
      <c r="C43" s="42" t="s">
        <v>13</v>
      </c>
      <c r="D43" s="48">
        <v>0</v>
      </c>
      <c r="E43" s="49"/>
      <c r="F43" s="49"/>
      <c r="G43" s="49"/>
      <c r="H43" s="49"/>
      <c r="I43" s="49"/>
      <c r="J43" s="48">
        <f t="shared" si="15"/>
        <v>0</v>
      </c>
      <c r="K43" s="50" t="e">
        <v>#DIV/0!</v>
      </c>
    </row>
    <row r="44" spans="1:11">
      <c r="A44" s="15"/>
      <c r="B44" s="26"/>
      <c r="C44" s="42" t="s">
        <v>14</v>
      </c>
      <c r="D44" s="48">
        <v>140000</v>
      </c>
      <c r="E44" s="49"/>
      <c r="F44" s="49"/>
      <c r="G44" s="49">
        <v>0</v>
      </c>
      <c r="H44" s="49"/>
      <c r="I44" s="49"/>
      <c r="J44" s="48">
        <f t="shared" si="15"/>
        <v>0</v>
      </c>
      <c r="K44" s="50">
        <v>0.97572133021657959</v>
      </c>
    </row>
    <row r="45" spans="1:11" ht="15" customHeight="1">
      <c r="A45" s="17" t="s">
        <v>15</v>
      </c>
      <c r="B45" s="18"/>
      <c r="C45" s="18"/>
      <c r="D45" s="53">
        <f>SUM(D40:D44)</f>
        <v>459972</v>
      </c>
      <c r="E45" s="53">
        <f t="shared" ref="E45:J45" si="16">SUM(E40:E44)</f>
        <v>0</v>
      </c>
      <c r="F45" s="53">
        <f t="shared" si="16"/>
        <v>317322.81</v>
      </c>
      <c r="G45" s="53">
        <f t="shared" si="16"/>
        <v>0</v>
      </c>
      <c r="H45" s="53">
        <f t="shared" si="16"/>
        <v>0</v>
      </c>
      <c r="I45" s="53">
        <f t="shared" si="16"/>
        <v>0</v>
      </c>
      <c r="J45" s="53">
        <f t="shared" si="16"/>
        <v>317322.81</v>
      </c>
      <c r="K45" s="54">
        <v>0.98587857539487955</v>
      </c>
    </row>
    <row r="46" spans="1:11">
      <c r="A46" s="15">
        <v>10</v>
      </c>
      <c r="B46" s="23" t="s">
        <v>21</v>
      </c>
      <c r="C46" s="42" t="s">
        <v>10</v>
      </c>
      <c r="D46" s="48">
        <v>16644</v>
      </c>
      <c r="E46" s="49"/>
      <c r="F46" s="49">
        <v>8900.2099999999991</v>
      </c>
      <c r="G46" s="49"/>
      <c r="H46" s="49"/>
      <c r="I46" s="49"/>
      <c r="J46" s="48">
        <f>SUM(E46:I46)</f>
        <v>8900.2099999999991</v>
      </c>
      <c r="K46" s="50">
        <v>1</v>
      </c>
    </row>
    <row r="47" spans="1:11">
      <c r="A47" s="15"/>
      <c r="B47" s="24"/>
      <c r="C47" s="42" t="s">
        <v>11</v>
      </c>
      <c r="D47" s="48">
        <f>235000+20000</f>
        <v>255000</v>
      </c>
      <c r="E47" s="49"/>
      <c r="F47" s="57">
        <v>231033.52</v>
      </c>
      <c r="G47" s="57">
        <v>19748.419999999998</v>
      </c>
      <c r="H47" s="49"/>
      <c r="I47" s="49"/>
      <c r="J47" s="48">
        <f t="shared" ref="J47:J50" si="17">SUM(E47:I47)</f>
        <v>250781.94</v>
      </c>
      <c r="K47" s="50">
        <v>0.99956666666666671</v>
      </c>
    </row>
    <row r="48" spans="1:11">
      <c r="A48" s="15"/>
      <c r="B48" s="24"/>
      <c r="C48" s="42" t="s">
        <v>12</v>
      </c>
      <c r="D48" s="48"/>
      <c r="E48" s="49"/>
      <c r="F48" s="49"/>
      <c r="G48" s="49"/>
      <c r="H48" s="49"/>
      <c r="I48" s="49"/>
      <c r="J48" s="48">
        <f t="shared" si="17"/>
        <v>0</v>
      </c>
      <c r="K48" s="50">
        <v>0.97399999999999998</v>
      </c>
    </row>
    <row r="49" spans="1:13">
      <c r="A49" s="15"/>
      <c r="B49" s="24"/>
      <c r="C49" s="42" t="s">
        <v>13</v>
      </c>
      <c r="D49" s="48"/>
      <c r="E49" s="49"/>
      <c r="F49" s="49"/>
      <c r="G49" s="49"/>
      <c r="H49" s="49"/>
      <c r="I49" s="49"/>
      <c r="J49" s="48">
        <f t="shared" si="17"/>
        <v>0</v>
      </c>
      <c r="K49" s="50" t="e">
        <v>#DIV/0!</v>
      </c>
    </row>
    <row r="50" spans="1:13">
      <c r="A50" s="15"/>
      <c r="B50" s="25"/>
      <c r="C50" s="42" t="s">
        <v>14</v>
      </c>
      <c r="D50" s="48">
        <f>190000+130000+50000</f>
        <v>370000</v>
      </c>
      <c r="E50" s="49"/>
      <c r="F50" s="49">
        <v>155843.42000000001</v>
      </c>
      <c r="G50" s="49">
        <f>92367.61+16380.23</f>
        <v>108747.84</v>
      </c>
      <c r="H50" s="49"/>
      <c r="I50" s="49"/>
      <c r="J50" s="48">
        <f t="shared" si="17"/>
        <v>264591.26</v>
      </c>
      <c r="K50" s="50" t="e">
        <v>#DIV/0!</v>
      </c>
    </row>
    <row r="51" spans="1:13">
      <c r="A51" s="17" t="s">
        <v>15</v>
      </c>
      <c r="B51" s="18"/>
      <c r="C51" s="18"/>
      <c r="D51" s="53">
        <f>SUM(D46:D50)</f>
        <v>641644</v>
      </c>
      <c r="E51" s="53">
        <f t="shared" ref="E51:J51" si="18">SUM(E46:E50)</f>
        <v>0</v>
      </c>
      <c r="F51" s="53">
        <f t="shared" si="18"/>
        <v>395777.15</v>
      </c>
      <c r="G51" s="53">
        <f t="shared" si="18"/>
        <v>128496.26</v>
      </c>
      <c r="H51" s="53">
        <f t="shared" si="18"/>
        <v>0</v>
      </c>
      <c r="I51" s="53">
        <f t="shared" si="18"/>
        <v>0</v>
      </c>
      <c r="J51" s="53">
        <f t="shared" si="18"/>
        <v>524273.41000000003</v>
      </c>
      <c r="K51" s="54">
        <v>0.99952531531462729</v>
      </c>
    </row>
    <row r="52" spans="1:13">
      <c r="A52" s="15">
        <v>11</v>
      </c>
      <c r="B52" s="26" t="s">
        <v>32</v>
      </c>
      <c r="C52" s="42" t="s">
        <v>10</v>
      </c>
      <c r="D52" s="48">
        <v>120000</v>
      </c>
      <c r="E52" s="49"/>
      <c r="F52" s="49">
        <v>112737.93</v>
      </c>
      <c r="G52" s="49"/>
      <c r="H52" s="49"/>
      <c r="I52" s="49"/>
      <c r="J52" s="48">
        <f>SUM(E52:I52)</f>
        <v>112737.93</v>
      </c>
      <c r="K52" s="50">
        <v>0.97616207130391752</v>
      </c>
    </row>
    <row r="53" spans="1:13">
      <c r="A53" s="15"/>
      <c r="B53" s="26"/>
      <c r="C53" s="42" t="s">
        <v>11</v>
      </c>
      <c r="D53" s="58">
        <v>20000</v>
      </c>
      <c r="E53" s="58"/>
      <c r="F53" s="57">
        <v>19931.07</v>
      </c>
      <c r="G53" s="49"/>
      <c r="H53" s="49"/>
      <c r="I53" s="49"/>
      <c r="J53" s="48">
        <f t="shared" ref="J53:J74" si="19">SUM(E53:I53)</f>
        <v>19931.07</v>
      </c>
      <c r="K53" s="50">
        <v>0.99959100000000001</v>
      </c>
    </row>
    <row r="54" spans="1:13">
      <c r="A54" s="15"/>
      <c r="B54" s="26"/>
      <c r="C54" s="42" t="s">
        <v>12</v>
      </c>
      <c r="D54" s="48">
        <v>5000</v>
      </c>
      <c r="E54" s="49"/>
      <c r="F54" s="55">
        <v>4996.97</v>
      </c>
      <c r="G54" s="55"/>
      <c r="H54" s="49"/>
      <c r="I54" s="49"/>
      <c r="J54" s="48">
        <f t="shared" si="19"/>
        <v>4996.97</v>
      </c>
      <c r="K54" s="50" t="e">
        <v>#DIV/0!</v>
      </c>
    </row>
    <row r="55" spans="1:13">
      <c r="A55" s="15"/>
      <c r="B55" s="26"/>
      <c r="C55" s="42" t="s">
        <v>13</v>
      </c>
      <c r="D55" s="56"/>
      <c r="E55" s="49"/>
      <c r="F55" s="49"/>
      <c r="G55" s="49"/>
      <c r="H55" s="49"/>
      <c r="I55" s="49"/>
      <c r="J55" s="48">
        <f t="shared" si="19"/>
        <v>0</v>
      </c>
      <c r="K55" s="50">
        <v>0.95</v>
      </c>
    </row>
    <row r="56" spans="1:13">
      <c r="A56" s="15"/>
      <c r="B56" s="26"/>
      <c r="C56" s="42" t="s">
        <v>14</v>
      </c>
      <c r="D56" s="48"/>
      <c r="E56" s="49"/>
      <c r="F56" s="49"/>
      <c r="G56" s="49"/>
      <c r="H56" s="49"/>
      <c r="I56" s="49"/>
      <c r="J56" s="48">
        <f t="shared" si="19"/>
        <v>0</v>
      </c>
      <c r="K56" s="50">
        <v>1</v>
      </c>
    </row>
    <row r="57" spans="1:13">
      <c r="A57" s="17" t="s">
        <v>15</v>
      </c>
      <c r="B57" s="18"/>
      <c r="C57" s="18"/>
      <c r="D57" s="53">
        <f>SUM(D52:D56)</f>
        <v>145000</v>
      </c>
      <c r="E57" s="53">
        <f t="shared" ref="E57:J57" si="20">SUM(E52:E56)</f>
        <v>0</v>
      </c>
      <c r="F57" s="53">
        <f>SUM(F52:F56)</f>
        <v>137665.97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 t="shared" si="20"/>
        <v>137665.97</v>
      </c>
      <c r="K57" s="54">
        <v>0.98725207931413672</v>
      </c>
    </row>
    <row r="58" spans="1:13">
      <c r="A58" s="15">
        <v>12</v>
      </c>
      <c r="B58" s="23" t="s">
        <v>33</v>
      </c>
      <c r="C58" s="42" t="s">
        <v>10</v>
      </c>
      <c r="D58" s="48">
        <v>23153</v>
      </c>
      <c r="E58" s="49"/>
      <c r="F58" s="49">
        <v>19942.349999999999</v>
      </c>
      <c r="G58" s="49"/>
      <c r="H58" s="49"/>
      <c r="I58" s="49"/>
      <c r="J58" s="48">
        <f t="shared" si="19"/>
        <v>19942.349999999999</v>
      </c>
      <c r="K58" s="50">
        <v>1</v>
      </c>
    </row>
    <row r="59" spans="1:13">
      <c r="A59" s="15"/>
      <c r="B59" s="24"/>
      <c r="C59" s="42" t="s">
        <v>11</v>
      </c>
      <c r="D59" s="58">
        <v>13000</v>
      </c>
      <c r="E59" s="58"/>
      <c r="F59" s="57">
        <v>11638.28</v>
      </c>
      <c r="G59" s="49"/>
      <c r="H59" s="49"/>
      <c r="I59" s="49"/>
      <c r="J59" s="48">
        <f t="shared" si="19"/>
        <v>11638.28</v>
      </c>
      <c r="K59" s="50">
        <v>0.97359200000000001</v>
      </c>
    </row>
    <row r="60" spans="1:13">
      <c r="A60" s="15"/>
      <c r="B60" s="24"/>
      <c r="C60" s="42" t="s">
        <v>12</v>
      </c>
      <c r="D60" s="48"/>
      <c r="E60" s="49"/>
      <c r="F60" s="49"/>
      <c r="G60" s="49"/>
      <c r="H60" s="49"/>
      <c r="I60" s="49"/>
      <c r="J60" s="48">
        <f t="shared" si="19"/>
        <v>0</v>
      </c>
      <c r="K60" s="50" t="e">
        <v>#DIV/0!</v>
      </c>
    </row>
    <row r="61" spans="1:13">
      <c r="A61" s="15"/>
      <c r="B61" s="24"/>
      <c r="C61" s="42" t="s">
        <v>13</v>
      </c>
      <c r="D61" s="56"/>
      <c r="E61" s="49"/>
      <c r="F61" s="49"/>
      <c r="G61" s="49"/>
      <c r="H61" s="49"/>
      <c r="I61" s="49"/>
      <c r="J61" s="48">
        <f t="shared" si="19"/>
        <v>0</v>
      </c>
      <c r="K61" s="50">
        <v>0.98815384615384616</v>
      </c>
    </row>
    <row r="62" spans="1:13">
      <c r="A62" s="15"/>
      <c r="B62" s="25"/>
      <c r="C62" s="42" t="s">
        <v>14</v>
      </c>
      <c r="D62" s="48">
        <v>15000</v>
      </c>
      <c r="E62" s="49"/>
      <c r="F62" s="49"/>
      <c r="G62" s="49"/>
      <c r="H62" s="49">
        <v>0</v>
      </c>
      <c r="I62" s="49"/>
      <c r="J62" s="48">
        <f t="shared" si="19"/>
        <v>0</v>
      </c>
      <c r="K62" s="50" t="e">
        <v>#DIV/0!</v>
      </c>
    </row>
    <row r="63" spans="1:13">
      <c r="A63" s="17" t="s">
        <v>15</v>
      </c>
      <c r="B63" s="18"/>
      <c r="C63" s="18"/>
      <c r="D63" s="53">
        <f>SUM(D58:D62)</f>
        <v>51153</v>
      </c>
      <c r="E63" s="53">
        <f t="shared" ref="E63:J63" si="21">SUM(E58:E62)</f>
        <v>0</v>
      </c>
      <c r="F63" s="53">
        <f t="shared" si="21"/>
        <v>31580.629999999997</v>
      </c>
      <c r="G63" s="53">
        <f>SUM(G58:G62)</f>
        <v>0</v>
      </c>
      <c r="H63" s="53">
        <f t="shared" si="21"/>
        <v>0</v>
      </c>
      <c r="I63" s="53">
        <f t="shared" si="21"/>
        <v>0</v>
      </c>
      <c r="J63" s="53">
        <f t="shared" si="21"/>
        <v>31580.629999999997</v>
      </c>
      <c r="K63" s="54">
        <v>0.99479986270648568</v>
      </c>
      <c r="L63" s="1"/>
      <c r="M63" s="1"/>
    </row>
    <row r="64" spans="1:13">
      <c r="A64" s="15">
        <v>13</v>
      </c>
      <c r="B64" s="16" t="s">
        <v>34</v>
      </c>
      <c r="C64" s="42" t="s">
        <v>10</v>
      </c>
      <c r="D64" s="48">
        <v>63000</v>
      </c>
      <c r="E64" s="49"/>
      <c r="F64" s="49">
        <v>60502.19</v>
      </c>
      <c r="G64" s="49"/>
      <c r="H64" s="49"/>
      <c r="I64" s="49"/>
      <c r="J64" s="48">
        <f t="shared" si="19"/>
        <v>60502.19</v>
      </c>
      <c r="K64" s="50">
        <v>1</v>
      </c>
      <c r="L64" s="1"/>
      <c r="M64" s="1"/>
    </row>
    <row r="65" spans="1:13">
      <c r="A65" s="15"/>
      <c r="B65" s="16"/>
      <c r="C65" s="42" t="s">
        <v>11</v>
      </c>
      <c r="D65" s="58">
        <v>15000</v>
      </c>
      <c r="E65" s="58"/>
      <c r="F65" s="57">
        <v>11957.34</v>
      </c>
      <c r="G65" s="49"/>
      <c r="H65" s="49"/>
      <c r="I65" s="49"/>
      <c r="J65" s="48">
        <f t="shared" si="19"/>
        <v>11957.34</v>
      </c>
      <c r="K65" s="50">
        <v>0.97352131147540977</v>
      </c>
      <c r="L65" s="1"/>
      <c r="M65" s="1"/>
    </row>
    <row r="66" spans="1:13">
      <c r="A66" s="15"/>
      <c r="B66" s="16"/>
      <c r="C66" s="42" t="s">
        <v>12</v>
      </c>
      <c r="D66" s="58"/>
      <c r="E66" s="58"/>
      <c r="F66" s="57"/>
      <c r="G66" s="49"/>
      <c r="H66" s="49"/>
      <c r="I66" s="49"/>
      <c r="J66" s="48">
        <f t="shared" si="19"/>
        <v>0</v>
      </c>
      <c r="K66" s="50" t="e">
        <v>#DIV/0!</v>
      </c>
      <c r="L66" s="1"/>
      <c r="M66" s="1"/>
    </row>
    <row r="67" spans="1:13">
      <c r="A67" s="15"/>
      <c r="B67" s="16"/>
      <c r="C67" s="42" t="s">
        <v>13</v>
      </c>
      <c r="D67" s="48">
        <f>80000+22796.31</f>
        <v>102796.31</v>
      </c>
      <c r="E67" s="49"/>
      <c r="F67" s="49">
        <v>79416.5</v>
      </c>
      <c r="G67" s="49"/>
      <c r="H67" s="49">
        <v>21361.5</v>
      </c>
      <c r="I67" s="49"/>
      <c r="J67" s="48">
        <f t="shared" si="19"/>
        <v>100778</v>
      </c>
      <c r="K67" s="50">
        <v>0.93477472609609058</v>
      </c>
      <c r="L67" s="1"/>
      <c r="M67" s="1"/>
    </row>
    <row r="68" spans="1:13">
      <c r="A68" s="15"/>
      <c r="B68" s="16"/>
      <c r="C68" s="42" t="s">
        <v>14</v>
      </c>
      <c r="D68" s="48">
        <f>110000+60000+4000</f>
        <v>174000</v>
      </c>
      <c r="E68" s="49"/>
      <c r="F68" s="49">
        <v>109998.95</v>
      </c>
      <c r="G68" s="49">
        <f>59999.81+4000</f>
        <v>63999.81</v>
      </c>
      <c r="H68" s="49"/>
      <c r="I68" s="49"/>
      <c r="J68" s="48">
        <f t="shared" si="19"/>
        <v>173998.76</v>
      </c>
      <c r="K68" s="50">
        <v>0</v>
      </c>
    </row>
    <row r="69" spans="1:13">
      <c r="A69" s="17" t="s">
        <v>15</v>
      </c>
      <c r="B69" s="18"/>
      <c r="C69" s="18"/>
      <c r="D69" s="53">
        <f>SUM(D64:D68)</f>
        <v>354796.31</v>
      </c>
      <c r="E69" s="53">
        <f t="shared" ref="E69:I69" si="22">SUM(E64:E68)</f>
        <v>0</v>
      </c>
      <c r="F69" s="53">
        <f t="shared" si="22"/>
        <v>261874.97999999998</v>
      </c>
      <c r="G69" s="53">
        <f t="shared" si="22"/>
        <v>63999.81</v>
      </c>
      <c r="H69" s="53">
        <f t="shared" si="22"/>
        <v>21361.5</v>
      </c>
      <c r="I69" s="53">
        <f t="shared" si="22"/>
        <v>0</v>
      </c>
      <c r="J69" s="53">
        <f>SUM(J64:J68)</f>
        <v>347236.29000000004</v>
      </c>
      <c r="K69" s="54">
        <v>0.95324171480989939</v>
      </c>
    </row>
    <row r="70" spans="1:13">
      <c r="A70" s="15">
        <v>16</v>
      </c>
      <c r="B70" s="26" t="s">
        <v>22</v>
      </c>
      <c r="C70" s="42" t="s">
        <v>10</v>
      </c>
      <c r="D70" s="48">
        <v>51875</v>
      </c>
      <c r="E70" s="49"/>
      <c r="F70" s="49">
        <v>50078.67</v>
      </c>
      <c r="G70" s="49"/>
      <c r="H70" s="49"/>
      <c r="I70" s="49"/>
      <c r="J70" s="48">
        <f t="shared" si="19"/>
        <v>50078.67</v>
      </c>
      <c r="K70" s="50">
        <v>0.99525544179993697</v>
      </c>
    </row>
    <row r="71" spans="1:13">
      <c r="A71" s="15"/>
      <c r="B71" s="26"/>
      <c r="C71" s="42" t="s">
        <v>11</v>
      </c>
      <c r="D71" s="48">
        <v>20000</v>
      </c>
      <c r="E71" s="49"/>
      <c r="F71" s="57">
        <v>12345.12</v>
      </c>
      <c r="G71" s="57">
        <v>5271.19</v>
      </c>
      <c r="H71" s="49"/>
      <c r="I71" s="49"/>
      <c r="J71" s="48">
        <f t="shared" si="19"/>
        <v>17616.310000000001</v>
      </c>
      <c r="K71" s="50">
        <v>0.99701479999999998</v>
      </c>
    </row>
    <row r="72" spans="1:13">
      <c r="A72" s="15"/>
      <c r="B72" s="26"/>
      <c r="C72" s="42" t="s">
        <v>12</v>
      </c>
      <c r="D72" s="48"/>
      <c r="E72" s="49"/>
      <c r="F72" s="49"/>
      <c r="G72" s="49"/>
      <c r="H72" s="49"/>
      <c r="I72" s="49"/>
      <c r="J72" s="48">
        <f t="shared" si="19"/>
        <v>0</v>
      </c>
      <c r="K72" s="50" t="e">
        <v>#DIV/0!</v>
      </c>
    </row>
    <row r="73" spans="1:13">
      <c r="A73" s="15"/>
      <c r="B73" s="26"/>
      <c r="C73" s="42" t="s">
        <v>13</v>
      </c>
      <c r="D73" s="48"/>
      <c r="E73" s="49"/>
      <c r="F73" s="49"/>
      <c r="G73" s="49"/>
      <c r="H73" s="49"/>
      <c r="I73" s="49"/>
      <c r="J73" s="48">
        <f t="shared" si="19"/>
        <v>0</v>
      </c>
      <c r="K73" s="50" t="e">
        <v>#DIV/0!</v>
      </c>
    </row>
    <row r="74" spans="1:13">
      <c r="A74" s="15"/>
      <c r="B74" s="26"/>
      <c r="C74" s="42" t="s">
        <v>14</v>
      </c>
      <c r="D74" s="48"/>
      <c r="E74" s="49"/>
      <c r="F74" s="49"/>
      <c r="G74" s="49"/>
      <c r="H74" s="49"/>
      <c r="I74" s="49"/>
      <c r="J74" s="48">
        <f t="shared" si="19"/>
        <v>0</v>
      </c>
      <c r="K74" s="50">
        <v>1</v>
      </c>
    </row>
    <row r="75" spans="1:13">
      <c r="A75" s="17" t="s">
        <v>15</v>
      </c>
      <c r="B75" s="18"/>
      <c r="C75" s="18"/>
      <c r="D75" s="53">
        <f>SUM(D70:D74)</f>
        <v>71875</v>
      </c>
      <c r="E75" s="53">
        <f t="shared" ref="E75:J75" si="23">SUM(E70:E74)</f>
        <v>0</v>
      </c>
      <c r="F75" s="53">
        <f t="shared" si="23"/>
        <v>62423.79</v>
      </c>
      <c r="G75" s="53">
        <f>SUM(G70:G74)</f>
        <v>5271.19</v>
      </c>
      <c r="H75" s="53">
        <f t="shared" si="23"/>
        <v>0</v>
      </c>
      <c r="I75" s="53">
        <f>SUM(I70:I74)</f>
        <v>0</v>
      </c>
      <c r="J75" s="53">
        <f t="shared" si="23"/>
        <v>67694.98</v>
      </c>
      <c r="K75" s="54">
        <v>0.99615715005785932</v>
      </c>
    </row>
    <row r="76" spans="1:13">
      <c r="A76" s="15">
        <v>17</v>
      </c>
      <c r="B76" s="26" t="s">
        <v>35</v>
      </c>
      <c r="C76" s="42" t="s">
        <v>10</v>
      </c>
      <c r="D76" s="48">
        <v>44000</v>
      </c>
      <c r="E76" s="49"/>
      <c r="F76" s="49">
        <v>38926.06</v>
      </c>
      <c r="G76" s="49"/>
      <c r="H76" s="49"/>
      <c r="I76" s="49"/>
      <c r="J76" s="48">
        <f>SUM(E76:I76)</f>
        <v>38926.06</v>
      </c>
      <c r="K76" s="50">
        <v>0.98919078008255545</v>
      </c>
    </row>
    <row r="77" spans="1:13">
      <c r="A77" s="15"/>
      <c r="B77" s="26"/>
      <c r="C77" s="42" t="s">
        <v>11</v>
      </c>
      <c r="D77" s="58">
        <v>13000</v>
      </c>
      <c r="E77" s="58"/>
      <c r="F77" s="57">
        <v>12208.46</v>
      </c>
      <c r="G77" s="49"/>
      <c r="H77" s="49"/>
      <c r="I77" s="49"/>
      <c r="J77" s="48">
        <f t="shared" ref="J77:J80" si="24">SUM(E77:I77)</f>
        <v>12208.46</v>
      </c>
      <c r="K77" s="50">
        <v>0.97201650000000006</v>
      </c>
    </row>
    <row r="78" spans="1:13">
      <c r="A78" s="15"/>
      <c r="B78" s="26"/>
      <c r="C78" s="42" t="s">
        <v>12</v>
      </c>
      <c r="D78" s="55"/>
      <c r="E78" s="49"/>
      <c r="F78" s="55"/>
      <c r="G78" s="49"/>
      <c r="H78" s="49"/>
      <c r="I78" s="49"/>
      <c r="J78" s="48">
        <f t="shared" si="24"/>
        <v>0</v>
      </c>
      <c r="K78" s="50" t="e">
        <v>#DIV/0!</v>
      </c>
    </row>
    <row r="79" spans="1:13">
      <c r="A79" s="15"/>
      <c r="B79" s="26"/>
      <c r="C79" s="42" t="s">
        <v>13</v>
      </c>
      <c r="D79" s="48"/>
      <c r="E79" s="49"/>
      <c r="F79" s="49"/>
      <c r="G79" s="49"/>
      <c r="H79" s="49"/>
      <c r="I79" s="49"/>
      <c r="J79" s="48">
        <f t="shared" si="24"/>
        <v>0</v>
      </c>
      <c r="K79" s="50" t="e">
        <v>#DIV/0!</v>
      </c>
    </row>
    <row r="80" spans="1:13">
      <c r="A80" s="15"/>
      <c r="B80" s="26"/>
      <c r="C80" s="42" t="s">
        <v>14</v>
      </c>
      <c r="D80" s="48">
        <f>1470115+582265+930666.06+3625+0.01</f>
        <v>2986671.07</v>
      </c>
      <c r="E80" s="49"/>
      <c r="F80" s="49">
        <v>1436236.03</v>
      </c>
      <c r="G80" s="49">
        <f>402786.19+629112.61</f>
        <v>1031898.8</v>
      </c>
      <c r="H80" s="49">
        <v>0</v>
      </c>
      <c r="I80" s="49"/>
      <c r="J80" s="48">
        <f t="shared" si="24"/>
        <v>2468134.83</v>
      </c>
      <c r="K80" s="59">
        <v>0.64187730713434177</v>
      </c>
    </row>
    <row r="81" spans="1:11">
      <c r="A81" s="17" t="s">
        <v>15</v>
      </c>
      <c r="B81" s="18"/>
      <c r="C81" s="18"/>
      <c r="D81" s="53">
        <f>SUM(D76:D80)</f>
        <v>3043671.07</v>
      </c>
      <c r="E81" s="53">
        <f t="shared" ref="E81:J81" si="25">SUM(E76:E80)</f>
        <v>0</v>
      </c>
      <c r="F81" s="53">
        <f t="shared" si="25"/>
        <v>1487370.55</v>
      </c>
      <c r="G81" s="53">
        <f t="shared" si="25"/>
        <v>1031898.8</v>
      </c>
      <c r="H81" s="53">
        <f t="shared" si="25"/>
        <v>0</v>
      </c>
      <c r="I81" s="53">
        <f t="shared" si="25"/>
        <v>0</v>
      </c>
      <c r="J81" s="53">
        <f t="shared" si="25"/>
        <v>2519269.35</v>
      </c>
      <c r="K81" s="54">
        <v>0.6718701943425095</v>
      </c>
    </row>
    <row r="82" spans="1:11">
      <c r="A82" s="15">
        <v>18</v>
      </c>
      <c r="B82" s="26" t="s">
        <v>39</v>
      </c>
      <c r="C82" s="42" t="s">
        <v>10</v>
      </c>
      <c r="D82" s="48">
        <v>15130.14</v>
      </c>
      <c r="E82" s="49"/>
      <c r="F82" s="49">
        <v>15130.14</v>
      </c>
      <c r="G82" s="49"/>
      <c r="H82" s="49"/>
      <c r="I82" s="49"/>
      <c r="J82" s="48">
        <f>SUM(E82:I82)</f>
        <v>15130.14</v>
      </c>
      <c r="K82" s="50">
        <v>1</v>
      </c>
    </row>
    <row r="83" spans="1:11">
      <c r="A83" s="15"/>
      <c r="B83" s="26"/>
      <c r="C83" s="42" t="s">
        <v>11</v>
      </c>
      <c r="D83" s="48"/>
      <c r="E83" s="49"/>
      <c r="F83" s="49"/>
      <c r="G83" s="49"/>
      <c r="H83" s="49"/>
      <c r="I83" s="49"/>
      <c r="J83" s="48">
        <f t="shared" ref="J83:J86" si="26">SUM(E83:I83)</f>
        <v>0</v>
      </c>
      <c r="K83" s="50">
        <v>0.49303599999999997</v>
      </c>
    </row>
    <row r="84" spans="1:11">
      <c r="A84" s="15"/>
      <c r="B84" s="26"/>
      <c r="C84" s="42" t="s">
        <v>12</v>
      </c>
      <c r="D84" s="48"/>
      <c r="E84" s="49"/>
      <c r="F84" s="55"/>
      <c r="G84" s="49"/>
      <c r="H84" s="49"/>
      <c r="I84" s="49"/>
      <c r="J84" s="48">
        <f t="shared" si="26"/>
        <v>0</v>
      </c>
      <c r="K84" s="50" t="e">
        <v>#DIV/0!</v>
      </c>
    </row>
    <row r="85" spans="1:11" s="1" customFormat="1">
      <c r="A85" s="15"/>
      <c r="B85" s="26"/>
      <c r="C85" s="42" t="s">
        <v>13</v>
      </c>
      <c r="D85" s="48"/>
      <c r="E85" s="49"/>
      <c r="F85" s="49"/>
      <c r="G85" s="49"/>
      <c r="H85" s="49"/>
      <c r="I85" s="49"/>
      <c r="J85" s="48">
        <f t="shared" si="26"/>
        <v>0</v>
      </c>
      <c r="K85" s="50">
        <v>0.99421276595744679</v>
      </c>
    </row>
    <row r="86" spans="1:11">
      <c r="A86" s="15"/>
      <c r="B86" s="26"/>
      <c r="C86" s="42" t="s">
        <v>14</v>
      </c>
      <c r="D86" s="48"/>
      <c r="E86" s="49"/>
      <c r="F86" s="49"/>
      <c r="G86" s="49"/>
      <c r="H86" s="49"/>
      <c r="I86" s="49"/>
      <c r="J86" s="48">
        <f t="shared" si="26"/>
        <v>0</v>
      </c>
      <c r="K86" s="50">
        <v>0.89310344827586208</v>
      </c>
    </row>
    <row r="87" spans="1:11">
      <c r="A87" s="17" t="s">
        <v>15</v>
      </c>
      <c r="B87" s="18"/>
      <c r="C87" s="18"/>
      <c r="D87" s="53">
        <f>SUM(D82:D86)</f>
        <v>15130.14</v>
      </c>
      <c r="E87" s="53">
        <f t="shared" ref="E87:J87" si="27">SUM(E82:E86)</f>
        <v>0</v>
      </c>
      <c r="F87" s="53">
        <f>SUM(F82:F86)</f>
        <v>15130.14</v>
      </c>
      <c r="G87" s="53">
        <f t="shared" si="27"/>
        <v>0</v>
      </c>
      <c r="H87" s="53">
        <f t="shared" si="27"/>
        <v>0</v>
      </c>
      <c r="I87" s="53">
        <f t="shared" si="27"/>
        <v>0</v>
      </c>
      <c r="J87" s="53">
        <f t="shared" si="27"/>
        <v>15130.14</v>
      </c>
      <c r="K87" s="54">
        <v>0.95576375947567971</v>
      </c>
    </row>
    <row r="88" spans="1:11">
      <c r="A88" s="41">
        <v>19</v>
      </c>
      <c r="B88" s="23" t="s">
        <v>23</v>
      </c>
      <c r="C88" s="42" t="s">
        <v>10</v>
      </c>
      <c r="D88" s="48">
        <f>97022.9+29600+955019.84</f>
        <v>1081642.74</v>
      </c>
      <c r="E88" s="49">
        <v>97022.9</v>
      </c>
      <c r="F88" s="49">
        <v>907136.76</v>
      </c>
      <c r="G88" s="49">
        <v>29600</v>
      </c>
      <c r="H88" s="49"/>
      <c r="I88" s="49"/>
      <c r="J88" s="48">
        <f>SUM(E88:I88)</f>
        <v>1033759.66</v>
      </c>
      <c r="K88" s="50">
        <v>1</v>
      </c>
    </row>
    <row r="89" spans="1:11">
      <c r="A89" s="41"/>
      <c r="B89" s="24"/>
      <c r="C89" s="42" t="s">
        <v>11</v>
      </c>
      <c r="D89" s="48">
        <v>287360</v>
      </c>
      <c r="E89" s="49"/>
      <c r="F89" s="57">
        <v>267350.28000000003</v>
      </c>
      <c r="G89" s="57">
        <v>19988.55</v>
      </c>
      <c r="H89" s="49"/>
      <c r="I89" s="49"/>
      <c r="J89" s="48">
        <f t="shared" ref="J89:J130" si="28">SUM(E89:I89)</f>
        <v>287338.83</v>
      </c>
      <c r="K89" s="50">
        <v>0.97147832971800441</v>
      </c>
    </row>
    <row r="90" spans="1:11">
      <c r="A90" s="41"/>
      <c r="B90" s="24"/>
      <c r="C90" s="42" t="s">
        <v>12</v>
      </c>
      <c r="D90" s="48">
        <v>32000</v>
      </c>
      <c r="E90" s="49"/>
      <c r="F90" s="49">
        <v>31998.04</v>
      </c>
      <c r="G90" s="49"/>
      <c r="H90" s="49"/>
      <c r="I90" s="49"/>
      <c r="J90" s="48">
        <f t="shared" si="28"/>
        <v>31998.04</v>
      </c>
      <c r="K90" s="50">
        <v>1</v>
      </c>
    </row>
    <row r="91" spans="1:11">
      <c r="A91" s="41"/>
      <c r="B91" s="24"/>
      <c r="C91" s="42" t="s">
        <v>13</v>
      </c>
      <c r="D91" s="55"/>
      <c r="E91" s="49"/>
      <c r="F91" s="55"/>
      <c r="G91" s="49"/>
      <c r="H91" s="49"/>
      <c r="I91" s="49"/>
      <c r="J91" s="48">
        <f t="shared" si="28"/>
        <v>0</v>
      </c>
      <c r="K91" s="50" t="e">
        <v>#DIV/0!</v>
      </c>
    </row>
    <row r="92" spans="1:11">
      <c r="A92" s="41"/>
      <c r="B92" s="24"/>
      <c r="C92" s="42" t="s">
        <v>14</v>
      </c>
      <c r="D92" s="48">
        <v>140000</v>
      </c>
      <c r="E92" s="49"/>
      <c r="F92" s="49">
        <v>109213</v>
      </c>
      <c r="G92" s="49"/>
      <c r="H92" s="49"/>
      <c r="I92" s="49"/>
      <c r="J92" s="48">
        <f>SUM(E92:I92)</f>
        <v>109213</v>
      </c>
      <c r="K92" s="50">
        <v>1</v>
      </c>
    </row>
    <row r="93" spans="1:11" ht="25.5">
      <c r="A93" s="41"/>
      <c r="B93" s="25"/>
      <c r="C93" s="43" t="s">
        <v>18</v>
      </c>
      <c r="D93" s="60"/>
      <c r="E93" s="60"/>
      <c r="F93" s="55"/>
      <c r="G93" s="55"/>
      <c r="H93" s="55"/>
      <c r="I93" s="55"/>
      <c r="J93" s="48">
        <f>SUM(E93:I93)</f>
        <v>0</v>
      </c>
      <c r="K93" s="50">
        <v>1</v>
      </c>
    </row>
    <row r="94" spans="1:11">
      <c r="A94" s="17" t="s">
        <v>15</v>
      </c>
      <c r="B94" s="18"/>
      <c r="C94" s="18"/>
      <c r="D94" s="53">
        <f>SUM(D88:D93)</f>
        <v>1541002.74</v>
      </c>
      <c r="E94" s="53">
        <f t="shared" ref="E94:I94" si="29">SUM(E88:E93)</f>
        <v>97022.9</v>
      </c>
      <c r="F94" s="53">
        <f t="shared" si="29"/>
        <v>1315698.08</v>
      </c>
      <c r="G94" s="53">
        <f t="shared" si="29"/>
        <v>49588.55</v>
      </c>
      <c r="H94" s="53">
        <f t="shared" si="29"/>
        <v>0</v>
      </c>
      <c r="I94" s="53">
        <f t="shared" si="29"/>
        <v>0</v>
      </c>
      <c r="J94" s="53">
        <f>SUM(J88:J93)</f>
        <v>1462309.53</v>
      </c>
      <c r="K94" s="54">
        <v>0.99556433457124527</v>
      </c>
    </row>
    <row r="95" spans="1:11">
      <c r="A95" s="15">
        <v>20</v>
      </c>
      <c r="B95" s="23" t="s">
        <v>36</v>
      </c>
      <c r="C95" s="42" t="s">
        <v>10</v>
      </c>
      <c r="D95" s="48">
        <v>75200</v>
      </c>
      <c r="E95" s="49"/>
      <c r="F95" s="49">
        <v>64450.83</v>
      </c>
      <c r="G95" s="49"/>
      <c r="H95" s="49"/>
      <c r="I95" s="49"/>
      <c r="J95" s="48">
        <f t="shared" si="28"/>
        <v>64450.83</v>
      </c>
      <c r="K95" s="50">
        <v>1</v>
      </c>
    </row>
    <row r="96" spans="1:11">
      <c r="A96" s="15"/>
      <c r="B96" s="24"/>
      <c r="C96" s="42" t="s">
        <v>11</v>
      </c>
      <c r="D96" s="58">
        <v>12000</v>
      </c>
      <c r="E96" s="58"/>
      <c r="F96" s="49">
        <v>12000</v>
      </c>
      <c r="G96" s="49"/>
      <c r="H96" s="49"/>
      <c r="I96" s="49"/>
      <c r="J96" s="48">
        <f t="shared" si="28"/>
        <v>12000</v>
      </c>
      <c r="K96" s="50">
        <v>0.99824599999999997</v>
      </c>
    </row>
    <row r="97" spans="1:11">
      <c r="A97" s="15"/>
      <c r="B97" s="24"/>
      <c r="C97" s="42" t="s">
        <v>12</v>
      </c>
      <c r="D97" s="48">
        <v>10000</v>
      </c>
      <c r="E97" s="49"/>
      <c r="F97" s="49">
        <v>9977.77</v>
      </c>
      <c r="G97" s="49"/>
      <c r="H97" s="49"/>
      <c r="I97" s="49"/>
      <c r="J97" s="48">
        <f t="shared" si="28"/>
        <v>9977.77</v>
      </c>
      <c r="K97" s="50">
        <v>1</v>
      </c>
    </row>
    <row r="98" spans="1:11">
      <c r="A98" s="15"/>
      <c r="B98" s="24"/>
      <c r="C98" s="42" t="s">
        <v>13</v>
      </c>
      <c r="D98" s="48"/>
      <c r="E98" s="49"/>
      <c r="F98" s="49"/>
      <c r="G98" s="49"/>
      <c r="H98" s="49"/>
      <c r="I98" s="49"/>
      <c r="J98" s="48">
        <f t="shared" si="28"/>
        <v>0</v>
      </c>
      <c r="K98" s="50">
        <v>0.95979512195121952</v>
      </c>
    </row>
    <row r="99" spans="1:11">
      <c r="A99" s="15"/>
      <c r="B99" s="25"/>
      <c r="C99" s="42" t="s">
        <v>14</v>
      </c>
      <c r="D99" s="48"/>
      <c r="E99" s="49"/>
      <c r="F99" s="49"/>
      <c r="G99" s="49"/>
      <c r="H99" s="49"/>
      <c r="I99" s="49"/>
      <c r="J99" s="48">
        <f t="shared" si="28"/>
        <v>0</v>
      </c>
      <c r="K99" s="50" t="e">
        <v>#DIV/0!</v>
      </c>
    </row>
    <row r="100" spans="1:11">
      <c r="A100" s="17" t="s">
        <v>15</v>
      </c>
      <c r="B100" s="18"/>
      <c r="C100" s="18"/>
      <c r="D100" s="53">
        <f>SUM(D95:D99)</f>
        <v>97200</v>
      </c>
      <c r="E100" s="53">
        <f t="shared" ref="E100:J100" si="30">SUM(E95:E99)</f>
        <v>0</v>
      </c>
      <c r="F100" s="53">
        <f t="shared" si="30"/>
        <v>86428.6</v>
      </c>
      <c r="G100" s="53">
        <f t="shared" si="30"/>
        <v>0</v>
      </c>
      <c r="H100" s="53">
        <f t="shared" si="30"/>
        <v>0</v>
      </c>
      <c r="I100" s="53">
        <f t="shared" si="30"/>
        <v>0</v>
      </c>
      <c r="J100" s="53">
        <f t="shared" si="30"/>
        <v>86428.6</v>
      </c>
      <c r="K100" s="54">
        <v>0.99893196210773361</v>
      </c>
    </row>
    <row r="101" spans="1:11">
      <c r="A101" s="15">
        <v>21</v>
      </c>
      <c r="B101" s="23" t="s">
        <v>37</v>
      </c>
      <c r="C101" s="42" t="s">
        <v>10</v>
      </c>
      <c r="D101" s="48">
        <v>75601.94</v>
      </c>
      <c r="E101" s="49"/>
      <c r="F101" s="49">
        <v>69859.86</v>
      </c>
      <c r="G101" s="49"/>
      <c r="H101" s="49"/>
      <c r="I101" s="49"/>
      <c r="J101" s="48">
        <f t="shared" si="28"/>
        <v>69859.86</v>
      </c>
      <c r="K101" s="50">
        <v>0.99742162669979384</v>
      </c>
    </row>
    <row r="102" spans="1:11">
      <c r="A102" s="15"/>
      <c r="B102" s="24"/>
      <c r="C102" s="42" t="s">
        <v>11</v>
      </c>
      <c r="D102" s="58">
        <v>44264</v>
      </c>
      <c r="E102" s="58"/>
      <c r="F102" s="57">
        <v>43966.8</v>
      </c>
      <c r="G102" s="49"/>
      <c r="H102" s="49"/>
      <c r="I102" s="49"/>
      <c r="J102" s="48">
        <f t="shared" si="28"/>
        <v>43966.8</v>
      </c>
      <c r="K102" s="50">
        <v>0.97701202169213841</v>
      </c>
    </row>
    <row r="103" spans="1:11">
      <c r="A103" s="15"/>
      <c r="B103" s="24"/>
      <c r="C103" s="42" t="s">
        <v>12</v>
      </c>
      <c r="D103" s="48"/>
      <c r="E103" s="49"/>
      <c r="F103" s="49"/>
      <c r="G103" s="49"/>
      <c r="H103" s="49"/>
      <c r="I103" s="49"/>
      <c r="J103" s="48">
        <f t="shared" si="28"/>
        <v>0</v>
      </c>
      <c r="K103" s="50">
        <v>0.98144519752932891</v>
      </c>
    </row>
    <row r="104" spans="1:11">
      <c r="A104" s="15"/>
      <c r="B104" s="24"/>
      <c r="C104" s="42" t="s">
        <v>13</v>
      </c>
      <c r="D104" s="61">
        <v>80000</v>
      </c>
      <c r="E104" s="49"/>
      <c r="F104" s="55">
        <v>76809.899999999994</v>
      </c>
      <c r="G104" s="49"/>
      <c r="H104" s="49"/>
      <c r="I104" s="49"/>
      <c r="J104" s="48">
        <f t="shared" si="28"/>
        <v>76809.899999999994</v>
      </c>
      <c r="K104" s="50">
        <v>0.98982604199676438</v>
      </c>
    </row>
    <row r="105" spans="1:11">
      <c r="A105" s="15"/>
      <c r="B105" s="25"/>
      <c r="C105" s="42" t="s">
        <v>14</v>
      </c>
      <c r="D105" s="48">
        <f>10000+35000</f>
        <v>45000</v>
      </c>
      <c r="E105" s="49"/>
      <c r="F105" s="62">
        <v>10000</v>
      </c>
      <c r="G105" s="49">
        <v>16525</v>
      </c>
      <c r="H105" s="49"/>
      <c r="I105" s="49"/>
      <c r="J105" s="48">
        <f t="shared" si="28"/>
        <v>26525</v>
      </c>
      <c r="K105" s="50">
        <v>1</v>
      </c>
    </row>
    <row r="106" spans="1:11">
      <c r="A106" s="17" t="s">
        <v>15</v>
      </c>
      <c r="B106" s="18"/>
      <c r="C106" s="18"/>
      <c r="D106" s="53">
        <f>SUM(D101:D105)</f>
        <v>244865.94</v>
      </c>
      <c r="E106" s="53">
        <f t="shared" ref="E106:J106" si="31">SUM(E101:E105)</f>
        <v>0</v>
      </c>
      <c r="F106" s="53">
        <f>SUM(F101:F105)</f>
        <v>200636.56</v>
      </c>
      <c r="G106" s="53">
        <f t="shared" si="31"/>
        <v>16525</v>
      </c>
      <c r="H106" s="53">
        <f t="shared" si="31"/>
        <v>0</v>
      </c>
      <c r="I106" s="53">
        <f t="shared" si="31"/>
        <v>0</v>
      </c>
      <c r="J106" s="53">
        <f t="shared" si="31"/>
        <v>217161.56</v>
      </c>
      <c r="K106" s="54">
        <v>0.99092873205177789</v>
      </c>
    </row>
    <row r="107" spans="1:11">
      <c r="A107" s="27">
        <v>22</v>
      </c>
      <c r="B107" s="26" t="s">
        <v>24</v>
      </c>
      <c r="C107" s="42" t="s">
        <v>10</v>
      </c>
      <c r="D107" s="48">
        <v>49895</v>
      </c>
      <c r="E107" s="49"/>
      <c r="F107" s="49">
        <v>44948.4</v>
      </c>
      <c r="G107" s="49"/>
      <c r="H107" s="49"/>
      <c r="I107" s="49"/>
      <c r="J107" s="48">
        <f t="shared" si="28"/>
        <v>44948.4</v>
      </c>
      <c r="K107" s="50">
        <v>0.98596660775831269</v>
      </c>
    </row>
    <row r="108" spans="1:11">
      <c r="A108" s="27"/>
      <c r="B108" s="26"/>
      <c r="C108" s="42" t="s">
        <v>11</v>
      </c>
      <c r="D108" s="48">
        <f>81102+5000</f>
        <v>86102</v>
      </c>
      <c r="E108" s="49"/>
      <c r="F108" s="57">
        <v>81077.179999999993</v>
      </c>
      <c r="G108" s="57">
        <v>4999.8</v>
      </c>
      <c r="H108" s="49"/>
      <c r="I108" s="49"/>
      <c r="J108" s="48">
        <f t="shared" si="28"/>
        <v>86076.98</v>
      </c>
      <c r="K108" s="50">
        <v>0.99960400000000005</v>
      </c>
    </row>
    <row r="109" spans="1:11">
      <c r="A109" s="27"/>
      <c r="B109" s="26"/>
      <c r="C109" s="42" t="s">
        <v>12</v>
      </c>
      <c r="D109" s="48"/>
      <c r="E109" s="49"/>
      <c r="F109" s="49"/>
      <c r="G109" s="49"/>
      <c r="H109" s="49"/>
      <c r="I109" s="49"/>
      <c r="J109" s="48">
        <f t="shared" si="28"/>
        <v>0</v>
      </c>
      <c r="K109" s="50">
        <v>1</v>
      </c>
    </row>
    <row r="110" spans="1:11">
      <c r="A110" s="27"/>
      <c r="B110" s="26"/>
      <c r="C110" s="42" t="s">
        <v>13</v>
      </c>
      <c r="D110" s="55">
        <f>20000+6000</f>
        <v>26000</v>
      </c>
      <c r="E110" s="49"/>
      <c r="F110" s="55">
        <v>20000</v>
      </c>
      <c r="G110" s="49">
        <v>4400</v>
      </c>
      <c r="H110" s="49"/>
      <c r="I110" s="49"/>
      <c r="J110" s="48">
        <f t="shared" si="28"/>
        <v>24400</v>
      </c>
      <c r="K110" s="50" t="e">
        <v>#DIV/0!</v>
      </c>
    </row>
    <row r="111" spans="1:11">
      <c r="A111" s="27"/>
      <c r="B111" s="26"/>
      <c r="C111" s="42" t="s">
        <v>14</v>
      </c>
      <c r="D111" s="48">
        <f>120000</f>
        <v>120000</v>
      </c>
      <c r="E111" s="49"/>
      <c r="F111" s="49">
        <v>119992</v>
      </c>
      <c r="G111" s="49"/>
      <c r="H111" s="49"/>
      <c r="I111" s="49"/>
      <c r="J111" s="48">
        <f t="shared" si="28"/>
        <v>119992</v>
      </c>
      <c r="K111" s="50">
        <v>0.99904854842644553</v>
      </c>
    </row>
    <row r="112" spans="1:11">
      <c r="A112" s="17" t="s">
        <v>15</v>
      </c>
      <c r="B112" s="18"/>
      <c r="C112" s="18"/>
      <c r="D112" s="53">
        <f>SUM(D107:D111)</f>
        <v>281997</v>
      </c>
      <c r="E112" s="53">
        <f t="shared" ref="E112:J112" si="32">SUM(E107:E111)</f>
        <v>0</v>
      </c>
      <c r="F112" s="53">
        <f>SUM(F107:F111)</f>
        <v>266017.57999999996</v>
      </c>
      <c r="G112" s="53">
        <f t="shared" si="32"/>
        <v>9399.7999999999993</v>
      </c>
      <c r="H112" s="53">
        <f t="shared" si="32"/>
        <v>0</v>
      </c>
      <c r="I112" s="53">
        <f t="shared" si="32"/>
        <v>0</v>
      </c>
      <c r="J112" s="53">
        <f t="shared" si="32"/>
        <v>275417.38</v>
      </c>
      <c r="K112" s="54">
        <v>0.9978039521448836</v>
      </c>
    </row>
    <row r="113" spans="1:11">
      <c r="A113" s="28">
        <v>23</v>
      </c>
      <c r="B113" s="23" t="s">
        <v>25</v>
      </c>
      <c r="C113" s="42" t="s">
        <v>10</v>
      </c>
      <c r="D113" s="48">
        <f>5000+91793</f>
        <v>96793</v>
      </c>
      <c r="E113" s="49"/>
      <c r="F113" s="63">
        <v>78934.080000000002</v>
      </c>
      <c r="G113" s="49">
        <v>5000</v>
      </c>
      <c r="H113" s="49"/>
      <c r="I113" s="49"/>
      <c r="J113" s="48">
        <f t="shared" si="28"/>
        <v>83934.080000000002</v>
      </c>
      <c r="K113" s="50">
        <v>1</v>
      </c>
    </row>
    <row r="114" spans="1:11">
      <c r="A114" s="28"/>
      <c r="B114" s="24"/>
      <c r="C114" s="42" t="s">
        <v>11</v>
      </c>
      <c r="D114" s="48">
        <f>2197+24000</f>
        <v>26197</v>
      </c>
      <c r="E114" s="49"/>
      <c r="F114" s="57">
        <v>2178.3000000000002</v>
      </c>
      <c r="G114" s="57">
        <v>20825.62</v>
      </c>
      <c r="H114" s="49"/>
      <c r="I114" s="49"/>
      <c r="J114" s="48">
        <f t="shared" si="28"/>
        <v>23003.919999999998</v>
      </c>
      <c r="K114" s="50">
        <v>0.8281001889213474</v>
      </c>
    </row>
    <row r="115" spans="1:11">
      <c r="A115" s="28"/>
      <c r="B115" s="24"/>
      <c r="C115" s="42" t="s">
        <v>12</v>
      </c>
      <c r="D115" s="48">
        <v>4000</v>
      </c>
      <c r="E115" s="49"/>
      <c r="F115" s="49">
        <v>4000</v>
      </c>
      <c r="G115" s="49"/>
      <c r="H115" s="49"/>
      <c r="I115" s="49"/>
      <c r="J115" s="48">
        <f t="shared" si="28"/>
        <v>4000</v>
      </c>
      <c r="K115" s="50">
        <v>0.57657431088377387</v>
      </c>
    </row>
    <row r="116" spans="1:11">
      <c r="A116" s="28"/>
      <c r="B116" s="24"/>
      <c r="C116" s="42" t="s">
        <v>13</v>
      </c>
      <c r="D116" s="48"/>
      <c r="E116" s="49"/>
      <c r="F116" s="49"/>
      <c r="G116" s="49"/>
      <c r="H116" s="49"/>
      <c r="I116" s="49"/>
      <c r="J116" s="48">
        <f t="shared" si="28"/>
        <v>0</v>
      </c>
      <c r="K116" s="50" t="e">
        <v>#DIV/0!</v>
      </c>
    </row>
    <row r="117" spans="1:11">
      <c r="A117" s="28"/>
      <c r="B117" s="25"/>
      <c r="C117" s="42" t="s">
        <v>14</v>
      </c>
      <c r="D117" s="48"/>
      <c r="E117" s="49"/>
      <c r="F117" s="49">
        <v>0</v>
      </c>
      <c r="G117" s="49"/>
      <c r="H117" s="49"/>
      <c r="I117" s="49"/>
      <c r="J117" s="48">
        <f t="shared" si="28"/>
        <v>0</v>
      </c>
      <c r="K117" s="50" t="e">
        <v>#DIV/0!</v>
      </c>
    </row>
    <row r="118" spans="1:11">
      <c r="A118" s="17" t="s">
        <v>15</v>
      </c>
      <c r="B118" s="18"/>
      <c r="C118" s="18"/>
      <c r="D118" s="53">
        <f>SUM(D113:D117)</f>
        <v>126990</v>
      </c>
      <c r="E118" s="53">
        <f t="shared" ref="E118:J118" si="33">SUM(E113:E117)</f>
        <v>0</v>
      </c>
      <c r="F118" s="53">
        <f t="shared" si="33"/>
        <v>85112.38</v>
      </c>
      <c r="G118" s="53">
        <f t="shared" si="33"/>
        <v>25825.62</v>
      </c>
      <c r="H118" s="53">
        <f t="shared" si="33"/>
        <v>0</v>
      </c>
      <c r="I118" s="53">
        <f t="shared" si="33"/>
        <v>0</v>
      </c>
      <c r="J118" s="53">
        <f t="shared" si="33"/>
        <v>110938</v>
      </c>
      <c r="K118" s="54">
        <v>0.92257218275439568</v>
      </c>
    </row>
    <row r="119" spans="1:11">
      <c r="A119" s="29">
        <v>24</v>
      </c>
      <c r="B119" s="32" t="s">
        <v>38</v>
      </c>
      <c r="C119" s="42" t="s">
        <v>10</v>
      </c>
      <c r="D119" s="48">
        <f>100000+5437.68+3268893.64</f>
        <v>3374331.3200000003</v>
      </c>
      <c r="E119" s="49"/>
      <c r="F119" s="63">
        <v>3167386.28</v>
      </c>
      <c r="G119" s="49">
        <v>100000</v>
      </c>
      <c r="H119" s="49"/>
      <c r="I119" s="49">
        <v>5437.68</v>
      </c>
      <c r="J119" s="48">
        <f t="shared" si="28"/>
        <v>3272823.96</v>
      </c>
      <c r="K119" s="50">
        <v>0.99904408331954131</v>
      </c>
    </row>
    <row r="120" spans="1:11">
      <c r="A120" s="30"/>
      <c r="B120" s="33"/>
      <c r="C120" s="42" t="s">
        <v>11</v>
      </c>
      <c r="D120" s="58">
        <v>238113</v>
      </c>
      <c r="E120" s="58"/>
      <c r="F120" s="57">
        <v>237960.48</v>
      </c>
      <c r="G120" s="49"/>
      <c r="H120" s="49"/>
      <c r="I120" s="49"/>
      <c r="J120" s="48">
        <f t="shared" si="28"/>
        <v>237960.48</v>
      </c>
      <c r="K120" s="50">
        <v>0.96589548007368231</v>
      </c>
    </row>
    <row r="121" spans="1:11">
      <c r="A121" s="30"/>
      <c r="B121" s="33"/>
      <c r="C121" s="42" t="s">
        <v>12</v>
      </c>
      <c r="D121" s="48">
        <v>21784</v>
      </c>
      <c r="E121" s="49"/>
      <c r="F121" s="49">
        <v>21784</v>
      </c>
      <c r="G121" s="49"/>
      <c r="H121" s="49"/>
      <c r="I121" s="49"/>
      <c r="J121" s="48">
        <f t="shared" si="28"/>
        <v>21784</v>
      </c>
      <c r="K121" s="50" t="e">
        <v>#DIV/0!</v>
      </c>
    </row>
    <row r="122" spans="1:11">
      <c r="A122" s="30"/>
      <c r="B122" s="33"/>
      <c r="C122" s="42" t="s">
        <v>13</v>
      </c>
      <c r="D122" s="48"/>
      <c r="E122" s="49"/>
      <c r="F122" s="49"/>
      <c r="G122" s="49"/>
      <c r="H122" s="49"/>
      <c r="I122" s="49"/>
      <c r="J122" s="48">
        <f t="shared" si="28"/>
        <v>0</v>
      </c>
      <c r="K122" s="50" t="e">
        <v>#DIV/0!</v>
      </c>
    </row>
    <row r="123" spans="1:11">
      <c r="A123" s="30"/>
      <c r="B123" s="33"/>
      <c r="C123" s="42" t="s">
        <v>14</v>
      </c>
      <c r="D123" s="48"/>
      <c r="E123" s="49"/>
      <c r="F123" s="49"/>
      <c r="G123" s="49"/>
      <c r="H123" s="49"/>
      <c r="I123" s="49"/>
      <c r="J123" s="48">
        <f>SUM(E123:I123)</f>
        <v>0</v>
      </c>
      <c r="K123" s="50">
        <v>0.45786147954096962</v>
      </c>
    </row>
    <row r="124" spans="1:11">
      <c r="A124" s="31"/>
      <c r="B124" s="34"/>
      <c r="C124" s="42" t="s">
        <v>16</v>
      </c>
      <c r="D124" s="48"/>
      <c r="E124" s="49"/>
      <c r="F124" s="49"/>
      <c r="G124" s="49"/>
      <c r="H124" s="49"/>
      <c r="I124" s="49"/>
      <c r="J124" s="48">
        <f t="shared" si="28"/>
        <v>0</v>
      </c>
      <c r="K124" s="50" t="e">
        <v>#DIV/0!</v>
      </c>
    </row>
    <row r="125" spans="1:11">
      <c r="A125" s="17" t="s">
        <v>15</v>
      </c>
      <c r="B125" s="18"/>
      <c r="C125" s="18"/>
      <c r="D125" s="53">
        <f>SUM(D119:D124)</f>
        <v>3634228.3200000003</v>
      </c>
      <c r="E125" s="53">
        <f t="shared" ref="E125:I125" si="34">SUM(E119:E124)</f>
        <v>0</v>
      </c>
      <c r="F125" s="53">
        <f t="shared" si="34"/>
        <v>3427130.76</v>
      </c>
      <c r="G125" s="53">
        <f t="shared" si="34"/>
        <v>100000</v>
      </c>
      <c r="H125" s="53">
        <f t="shared" si="34"/>
        <v>0</v>
      </c>
      <c r="I125" s="53">
        <f t="shared" si="34"/>
        <v>5437.68</v>
      </c>
      <c r="J125" s="53">
        <f>SUM(J119:J124)</f>
        <v>3532568.44</v>
      </c>
      <c r="K125" s="54">
        <v>0.99577959613425049</v>
      </c>
    </row>
    <row r="126" spans="1:11">
      <c r="A126" s="27">
        <v>25</v>
      </c>
      <c r="B126" s="16" t="s">
        <v>26</v>
      </c>
      <c r="C126" s="42" t="s">
        <v>10</v>
      </c>
      <c r="D126" s="48">
        <f>10000+10000+1008639.3</f>
        <v>1028639.3</v>
      </c>
      <c r="E126" s="49"/>
      <c r="F126" s="49">
        <v>988639.3</v>
      </c>
      <c r="G126" s="49">
        <v>20000</v>
      </c>
      <c r="H126" s="49"/>
      <c r="I126" s="49"/>
      <c r="J126" s="48">
        <f t="shared" si="28"/>
        <v>1008639.3</v>
      </c>
      <c r="K126" s="50">
        <v>0.99895483744067892</v>
      </c>
    </row>
    <row r="127" spans="1:11">
      <c r="A127" s="27"/>
      <c r="B127" s="16"/>
      <c r="C127" s="42" t="s">
        <v>11</v>
      </c>
      <c r="D127" s="48">
        <f>37153+20000</f>
        <v>57153</v>
      </c>
      <c r="E127" s="49"/>
      <c r="F127" s="57">
        <v>37148.370000000003</v>
      </c>
      <c r="G127" s="57">
        <v>19872.990000000002</v>
      </c>
      <c r="H127" s="49"/>
      <c r="I127" s="49"/>
      <c r="J127" s="48">
        <f t="shared" si="28"/>
        <v>57021.36</v>
      </c>
      <c r="K127" s="50">
        <v>0.92189882727092032</v>
      </c>
    </row>
    <row r="128" spans="1:11">
      <c r="A128" s="27"/>
      <c r="B128" s="16"/>
      <c r="C128" s="42" t="s">
        <v>12</v>
      </c>
      <c r="D128" s="48">
        <v>14216</v>
      </c>
      <c r="E128" s="49"/>
      <c r="F128" s="49">
        <v>14216</v>
      </c>
      <c r="G128" s="55"/>
      <c r="H128" s="49"/>
      <c r="I128" s="49"/>
      <c r="J128" s="48">
        <f t="shared" si="28"/>
        <v>14216</v>
      </c>
      <c r="K128" s="50" t="e">
        <v>#DIV/0!</v>
      </c>
    </row>
    <row r="129" spans="1:11">
      <c r="A129" s="27"/>
      <c r="B129" s="16"/>
      <c r="C129" s="42" t="s">
        <v>13</v>
      </c>
      <c r="D129" s="48"/>
      <c r="E129" s="49"/>
      <c r="F129" s="49"/>
      <c r="G129" s="49"/>
      <c r="H129" s="49"/>
      <c r="I129" s="49"/>
      <c r="J129" s="48">
        <f t="shared" si="28"/>
        <v>0</v>
      </c>
      <c r="K129" s="50" t="e">
        <v>#DIV/0!</v>
      </c>
    </row>
    <row r="130" spans="1:11">
      <c r="A130" s="27"/>
      <c r="B130" s="16"/>
      <c r="C130" s="42" t="s">
        <v>14</v>
      </c>
      <c r="D130" s="48"/>
      <c r="E130" s="49"/>
      <c r="F130" s="49"/>
      <c r="G130" s="49"/>
      <c r="H130" s="49"/>
      <c r="I130" s="49"/>
      <c r="J130" s="48">
        <f t="shared" si="28"/>
        <v>0</v>
      </c>
      <c r="K130" s="50" t="e">
        <v>#DIV/0!</v>
      </c>
    </row>
    <row r="131" spans="1:11">
      <c r="A131" s="17" t="s">
        <v>15</v>
      </c>
      <c r="B131" s="18"/>
      <c r="C131" s="19"/>
      <c r="D131" s="46">
        <f>SUM(D126:D130)</f>
        <v>1100008.3</v>
      </c>
      <c r="E131" s="46">
        <f t="shared" ref="E131:I131" si="35">SUM(E126:E130)</f>
        <v>0</v>
      </c>
      <c r="F131" s="46">
        <f t="shared" si="35"/>
        <v>1040003.67</v>
      </c>
      <c r="G131" s="46">
        <f>SUM(G126:G130)</f>
        <v>39872.990000000005</v>
      </c>
      <c r="H131" s="46">
        <f t="shared" si="35"/>
        <v>0</v>
      </c>
      <c r="I131" s="46">
        <f t="shared" si="35"/>
        <v>0</v>
      </c>
      <c r="J131" s="46">
        <f>SUM(J126:J130)</f>
        <v>1079876.6600000001</v>
      </c>
      <c r="K131" s="47">
        <v>0.9943588001488648</v>
      </c>
    </row>
    <row r="133" spans="1:11">
      <c r="D133" s="11"/>
    </row>
    <row r="134" spans="1:11">
      <c r="D134" s="14"/>
    </row>
    <row r="135" spans="1:11">
      <c r="G135" s="10"/>
      <c r="J135" s="11"/>
    </row>
    <row r="136" spans="1:11">
      <c r="D136" s="12"/>
    </row>
    <row r="137" spans="1:11">
      <c r="D137" s="11"/>
      <c r="G137" s="11"/>
    </row>
    <row r="138" spans="1:11">
      <c r="D138" s="11"/>
    </row>
    <row r="139" spans="1:11">
      <c r="D139" s="11"/>
    </row>
    <row r="140" spans="1:11">
      <c r="D140" s="11"/>
      <c r="G140" s="10"/>
    </row>
    <row r="142" spans="1:11">
      <c r="D142" s="11"/>
      <c r="G142" s="14"/>
    </row>
    <row r="143" spans="1:11">
      <c r="G143" s="12"/>
    </row>
    <row r="144" spans="1:11">
      <c r="G144" s="12"/>
    </row>
    <row r="146" spans="4:7">
      <c r="D146" s="11"/>
      <c r="G146" s="12"/>
    </row>
  </sheetData>
  <autoFilter ref="C2:C147"/>
  <mergeCells count="62">
    <mergeCell ref="A3:B8"/>
    <mergeCell ref="A125:C125"/>
    <mergeCell ref="A126:A130"/>
    <mergeCell ref="B126:B130"/>
    <mergeCell ref="A100:C100"/>
    <mergeCell ref="A76:A80"/>
    <mergeCell ref="B76:B80"/>
    <mergeCell ref="A81:C81"/>
    <mergeCell ref="A82:A86"/>
    <mergeCell ref="B82:B86"/>
    <mergeCell ref="A87:C87"/>
    <mergeCell ref="A88:A93"/>
    <mergeCell ref="B88:B93"/>
    <mergeCell ref="A94:C94"/>
    <mergeCell ref="A131:C131"/>
    <mergeCell ref="A118:C118"/>
    <mergeCell ref="A101:A105"/>
    <mergeCell ref="B101:B105"/>
    <mergeCell ref="A106:C106"/>
    <mergeCell ref="A107:A111"/>
    <mergeCell ref="B107:B111"/>
    <mergeCell ref="A112:C112"/>
    <mergeCell ref="A113:A117"/>
    <mergeCell ref="B113:B117"/>
    <mergeCell ref="A119:A124"/>
    <mergeCell ref="B119:B124"/>
    <mergeCell ref="A95:A99"/>
    <mergeCell ref="B95:B99"/>
    <mergeCell ref="A75:C75"/>
    <mergeCell ref="A64:A68"/>
    <mergeCell ref="B64:B68"/>
    <mergeCell ref="A69:C69"/>
    <mergeCell ref="A70:A74"/>
    <mergeCell ref="B70:B74"/>
    <mergeCell ref="A34:A38"/>
    <mergeCell ref="B34:B38"/>
    <mergeCell ref="A63:C63"/>
    <mergeCell ref="A40:A44"/>
    <mergeCell ref="B40:B44"/>
    <mergeCell ref="A45:C45"/>
    <mergeCell ref="A46:A50"/>
    <mergeCell ref="B46:B50"/>
    <mergeCell ref="A51:C51"/>
    <mergeCell ref="A52:A56"/>
    <mergeCell ref="B52:B56"/>
    <mergeCell ref="A57:C57"/>
    <mergeCell ref="A58:A62"/>
    <mergeCell ref="B58:B62"/>
    <mergeCell ref="A39:C39"/>
    <mergeCell ref="A28:A32"/>
    <mergeCell ref="B28:B32"/>
    <mergeCell ref="A33:C33"/>
    <mergeCell ref="A9:C9"/>
    <mergeCell ref="A27:C27"/>
    <mergeCell ref="A10:A14"/>
    <mergeCell ref="B10:B14"/>
    <mergeCell ref="A15:C15"/>
    <mergeCell ref="A16:A20"/>
    <mergeCell ref="B16:B20"/>
    <mergeCell ref="A21:C21"/>
    <mergeCell ref="A22:A26"/>
    <mergeCell ref="B22:B26"/>
  </mergeCells>
  <pageMargins left="0.11811023622047245" right="0.11811023622047245" top="0.35433070866141736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Mevlyde Shala</dc:creator>
  <cp:lastModifiedBy>Melihate.Behramaj</cp:lastModifiedBy>
  <cp:lastPrinted>2023-05-26T09:44:17Z</cp:lastPrinted>
  <dcterms:created xsi:type="dcterms:W3CDTF">2023-02-09T14:12:43Z</dcterms:created>
  <dcterms:modified xsi:type="dcterms:W3CDTF">2023-05-26T09:46:07Z</dcterms:modified>
</cp:coreProperties>
</file>