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3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Sheet1!$C$2:$C$154</definedName>
  </definedNames>
  <calcPr calcId="125725"/>
</workbook>
</file>

<file path=xl/calcChain.xml><?xml version="1.0" encoding="utf-8"?>
<calcChain xmlns="http://schemas.openxmlformats.org/spreadsheetml/2006/main">
  <c r="J4" i="1"/>
  <c r="J3"/>
  <c r="I7"/>
  <c r="H7"/>
  <c r="G7"/>
  <c r="F7"/>
  <c r="E7"/>
  <c r="I6"/>
  <c r="H6"/>
  <c r="G6"/>
  <c r="F6"/>
  <c r="E6"/>
  <c r="I5"/>
  <c r="H5"/>
  <c r="G5"/>
  <c r="F5"/>
  <c r="E5"/>
  <c r="I4"/>
  <c r="H4"/>
  <c r="G4"/>
  <c r="F4"/>
  <c r="E4"/>
  <c r="I3"/>
  <c r="H3"/>
  <c r="G3"/>
  <c r="F3"/>
  <c r="E3"/>
  <c r="D20" l="1"/>
  <c r="D134" l="1"/>
  <c r="D133"/>
  <c r="D126"/>
  <c r="D121"/>
  <c r="D118" l="1"/>
  <c r="D117"/>
  <c r="D116"/>
  <c r="D112"/>
  <c r="D111"/>
  <c r="D109" l="1"/>
  <c r="D96"/>
  <c r="D7"/>
  <c r="D6"/>
  <c r="D5"/>
  <c r="D4"/>
  <c r="D3"/>
  <c r="I107"/>
  <c r="H107"/>
  <c r="G107"/>
  <c r="F107"/>
  <c r="E107"/>
  <c r="J106"/>
  <c r="K106" s="1"/>
  <c r="J105"/>
  <c r="K105" s="1"/>
  <c r="J104"/>
  <c r="K104" s="1"/>
  <c r="J103"/>
  <c r="K103" s="1"/>
  <c r="J102"/>
  <c r="K102" s="1"/>
  <c r="K101"/>
  <c r="J101"/>
  <c r="D107"/>
  <c r="D92"/>
  <c r="D90"/>
  <c r="D89"/>
  <c r="D88"/>
  <c r="D80"/>
  <c r="G80"/>
  <c r="D77"/>
  <c r="D68"/>
  <c r="D67"/>
  <c r="D50"/>
  <c r="G50"/>
  <c r="D47"/>
  <c r="D42"/>
  <c r="D32"/>
  <c r="G20"/>
  <c r="D17"/>
  <c r="D13"/>
  <c r="E9"/>
  <c r="I8"/>
  <c r="H8"/>
  <c r="G8"/>
  <c r="F8"/>
  <c r="E8"/>
  <c r="J130"/>
  <c r="K130" s="1"/>
  <c r="J107" l="1"/>
  <c r="K107" s="1"/>
  <c r="H9"/>
  <c r="I9"/>
  <c r="F9"/>
  <c r="G9"/>
  <c r="J8"/>
  <c r="J93"/>
  <c r="K93" s="1"/>
  <c r="J92"/>
  <c r="K92" s="1"/>
  <c r="E94"/>
  <c r="F94"/>
  <c r="G94"/>
  <c r="H94"/>
  <c r="I94"/>
  <c r="D94"/>
  <c r="I75"/>
  <c r="D9" l="1"/>
  <c r="D21"/>
  <c r="G138"/>
  <c r="G75"/>
  <c r="G63"/>
  <c r="G21"/>
  <c r="J5" l="1"/>
  <c r="K5" s="1"/>
  <c r="J6"/>
  <c r="K6" s="1"/>
  <c r="J7"/>
  <c r="K7" s="1"/>
  <c r="K3"/>
  <c r="J134"/>
  <c r="K134" s="1"/>
  <c r="J135"/>
  <c r="K135" s="1"/>
  <c r="J136"/>
  <c r="K136" s="1"/>
  <c r="J137"/>
  <c r="K137" s="1"/>
  <c r="J133"/>
  <c r="K133" s="1"/>
  <c r="E138"/>
  <c r="F138"/>
  <c r="H138"/>
  <c r="I138"/>
  <c r="D138"/>
  <c r="J127"/>
  <c r="K127" s="1"/>
  <c r="J128"/>
  <c r="K128" s="1"/>
  <c r="J129"/>
  <c r="K129" s="1"/>
  <c r="J131"/>
  <c r="K131" s="1"/>
  <c r="J126"/>
  <c r="K126" s="1"/>
  <c r="E132"/>
  <c r="F132"/>
  <c r="G132"/>
  <c r="H132"/>
  <c r="I132"/>
  <c r="D132"/>
  <c r="J121"/>
  <c r="K121" s="1"/>
  <c r="J122"/>
  <c r="K122" s="1"/>
  <c r="J123"/>
  <c r="K123" s="1"/>
  <c r="J124"/>
  <c r="K124" s="1"/>
  <c r="J120"/>
  <c r="K120" s="1"/>
  <c r="E125"/>
  <c r="F125"/>
  <c r="G125"/>
  <c r="H125"/>
  <c r="I125"/>
  <c r="J115"/>
  <c r="K115" s="1"/>
  <c r="J116"/>
  <c r="K116" s="1"/>
  <c r="J117"/>
  <c r="K117" s="1"/>
  <c r="J118"/>
  <c r="K118" s="1"/>
  <c r="J114"/>
  <c r="K114" s="1"/>
  <c r="E119"/>
  <c r="F119"/>
  <c r="G119"/>
  <c r="H119"/>
  <c r="I119"/>
  <c r="J109"/>
  <c r="K109" s="1"/>
  <c r="J110"/>
  <c r="K110" s="1"/>
  <c r="J111"/>
  <c r="K111" s="1"/>
  <c r="J112"/>
  <c r="K112" s="1"/>
  <c r="J108"/>
  <c r="K108" s="1"/>
  <c r="E113"/>
  <c r="F113"/>
  <c r="G113"/>
  <c r="H113"/>
  <c r="I113"/>
  <c r="J96"/>
  <c r="K96" s="1"/>
  <c r="J97"/>
  <c r="K97" s="1"/>
  <c r="J98"/>
  <c r="K98" s="1"/>
  <c r="J99"/>
  <c r="K99" s="1"/>
  <c r="J95"/>
  <c r="K95" s="1"/>
  <c r="E100"/>
  <c r="F100"/>
  <c r="G100"/>
  <c r="H100"/>
  <c r="I100"/>
  <c r="J89"/>
  <c r="K89" s="1"/>
  <c r="J90"/>
  <c r="K90" s="1"/>
  <c r="J91"/>
  <c r="K91" s="1"/>
  <c r="J88"/>
  <c r="K88" s="1"/>
  <c r="J83"/>
  <c r="K83" s="1"/>
  <c r="J84"/>
  <c r="K84" s="1"/>
  <c r="J85"/>
  <c r="K85" s="1"/>
  <c r="J86"/>
  <c r="K86" s="1"/>
  <c r="J82"/>
  <c r="K82" s="1"/>
  <c r="E87"/>
  <c r="F87"/>
  <c r="G87"/>
  <c r="H87"/>
  <c r="I87"/>
  <c r="J77"/>
  <c r="K77" s="1"/>
  <c r="J78"/>
  <c r="K78" s="1"/>
  <c r="J79"/>
  <c r="K79" s="1"/>
  <c r="J80"/>
  <c r="K80" s="1"/>
  <c r="J76"/>
  <c r="K76" s="1"/>
  <c r="E81"/>
  <c r="F81"/>
  <c r="G81"/>
  <c r="H81"/>
  <c r="I81"/>
  <c r="D81"/>
  <c r="K4" l="1"/>
  <c r="J9"/>
  <c r="J138"/>
  <c r="K138" s="1"/>
  <c r="J132"/>
  <c r="K132" s="1"/>
  <c r="J94"/>
  <c r="K94" s="1"/>
  <c r="J87"/>
  <c r="J100"/>
  <c r="J113"/>
  <c r="J81"/>
  <c r="K81" s="1"/>
  <c r="J125"/>
  <c r="J119"/>
  <c r="J71"/>
  <c r="K71" s="1"/>
  <c r="J72"/>
  <c r="K72" s="1"/>
  <c r="J73"/>
  <c r="K73" s="1"/>
  <c r="J74"/>
  <c r="K74" s="1"/>
  <c r="J70"/>
  <c r="K70" s="1"/>
  <c r="E75"/>
  <c r="F75"/>
  <c r="H75"/>
  <c r="J65"/>
  <c r="K65" s="1"/>
  <c r="J66"/>
  <c r="K66" s="1"/>
  <c r="J67"/>
  <c r="K67" s="1"/>
  <c r="J68"/>
  <c r="K68" s="1"/>
  <c r="J64"/>
  <c r="K64" s="1"/>
  <c r="E69"/>
  <c r="F69"/>
  <c r="G69"/>
  <c r="H69"/>
  <c r="I69"/>
  <c r="J59"/>
  <c r="K59" s="1"/>
  <c r="J60"/>
  <c r="K60" s="1"/>
  <c r="J61"/>
  <c r="K61" s="1"/>
  <c r="J62"/>
  <c r="K62" s="1"/>
  <c r="J58"/>
  <c r="K58" s="1"/>
  <c r="E63"/>
  <c r="F63"/>
  <c r="H63"/>
  <c r="I63"/>
  <c r="E57"/>
  <c r="F57"/>
  <c r="G57"/>
  <c r="H57"/>
  <c r="I57"/>
  <c r="E51"/>
  <c r="F51"/>
  <c r="G51"/>
  <c r="H51"/>
  <c r="I51"/>
  <c r="J53"/>
  <c r="K53" s="1"/>
  <c r="J54"/>
  <c r="K54" s="1"/>
  <c r="J55"/>
  <c r="K55" s="1"/>
  <c r="J56"/>
  <c r="K56" s="1"/>
  <c r="J52"/>
  <c r="K52" s="1"/>
  <c r="J47"/>
  <c r="K47" s="1"/>
  <c r="J48"/>
  <c r="K48" s="1"/>
  <c r="J49"/>
  <c r="K49" s="1"/>
  <c r="J50"/>
  <c r="K50" s="1"/>
  <c r="J46"/>
  <c r="K46" s="1"/>
  <c r="J41"/>
  <c r="K41" s="1"/>
  <c r="J42"/>
  <c r="K42" s="1"/>
  <c r="J43"/>
  <c r="K43" s="1"/>
  <c r="J44"/>
  <c r="K44" s="1"/>
  <c r="J40"/>
  <c r="K40" s="1"/>
  <c r="E45"/>
  <c r="F45"/>
  <c r="G45"/>
  <c r="H45"/>
  <c r="I45"/>
  <c r="K9" l="1"/>
  <c r="J75"/>
  <c r="J51"/>
  <c r="J45"/>
  <c r="J69"/>
  <c r="J63"/>
  <c r="J57"/>
  <c r="J35"/>
  <c r="K35" s="1"/>
  <c r="J36"/>
  <c r="K36" s="1"/>
  <c r="J37"/>
  <c r="K37" s="1"/>
  <c r="J38"/>
  <c r="K38" s="1"/>
  <c r="J34"/>
  <c r="K34" s="1"/>
  <c r="E39"/>
  <c r="F39"/>
  <c r="G39"/>
  <c r="H39"/>
  <c r="I39"/>
  <c r="J29"/>
  <c r="K29" s="1"/>
  <c r="J30"/>
  <c r="K30" s="1"/>
  <c r="J31"/>
  <c r="K31" s="1"/>
  <c r="J32"/>
  <c r="K32" s="1"/>
  <c r="J28"/>
  <c r="K28" s="1"/>
  <c r="E33"/>
  <c r="F33"/>
  <c r="G33"/>
  <c r="H33"/>
  <c r="I33"/>
  <c r="J39" l="1"/>
  <c r="J33"/>
  <c r="J23"/>
  <c r="K23" s="1"/>
  <c r="J24"/>
  <c r="K24" s="1"/>
  <c r="J25"/>
  <c r="K25" s="1"/>
  <c r="J26"/>
  <c r="K26" s="1"/>
  <c r="J22"/>
  <c r="K22" s="1"/>
  <c r="J20"/>
  <c r="K20" s="1"/>
  <c r="J17"/>
  <c r="K17" s="1"/>
  <c r="J18"/>
  <c r="K18" s="1"/>
  <c r="J19"/>
  <c r="K19" s="1"/>
  <c r="J16"/>
  <c r="K16" s="1"/>
  <c r="E21"/>
  <c r="F21"/>
  <c r="H21"/>
  <c r="I21"/>
  <c r="E27"/>
  <c r="F27"/>
  <c r="G27"/>
  <c r="H27"/>
  <c r="I27"/>
  <c r="D125"/>
  <c r="K125" s="1"/>
  <c r="D119"/>
  <c r="K119" s="1"/>
  <c r="D113"/>
  <c r="K113" s="1"/>
  <c r="D100"/>
  <c r="K100" s="1"/>
  <c r="D87"/>
  <c r="K87" s="1"/>
  <c r="D75"/>
  <c r="K75" s="1"/>
  <c r="D69"/>
  <c r="K69" s="1"/>
  <c r="D63"/>
  <c r="K63" s="1"/>
  <c r="D57"/>
  <c r="K57" s="1"/>
  <c r="D51"/>
  <c r="K51" s="1"/>
  <c r="D45"/>
  <c r="K45" s="1"/>
  <c r="D39"/>
  <c r="K39" s="1"/>
  <c r="D33"/>
  <c r="K33" s="1"/>
  <c r="D27"/>
  <c r="J11"/>
  <c r="K11" s="1"/>
  <c r="J12"/>
  <c r="K12" s="1"/>
  <c r="J13"/>
  <c r="K13" s="1"/>
  <c r="J14"/>
  <c r="K14" s="1"/>
  <c r="J10"/>
  <c r="K10" s="1"/>
  <c r="E15"/>
  <c r="F15"/>
  <c r="G15"/>
  <c r="H15"/>
  <c r="I15"/>
  <c r="D15"/>
  <c r="J27" l="1"/>
  <c r="K27" s="1"/>
  <c r="J21"/>
  <c r="K21" s="1"/>
  <c r="J15"/>
  <c r="K15" s="1"/>
</calcChain>
</file>

<file path=xl/sharedStrings.xml><?xml version="1.0" encoding="utf-8"?>
<sst xmlns="http://schemas.openxmlformats.org/spreadsheetml/2006/main" count="170" uniqueCount="42">
  <si>
    <t>Nr</t>
  </si>
  <si>
    <t>Drejtoria</t>
  </si>
  <si>
    <t>Kategoria Ekonomike</t>
  </si>
  <si>
    <t>Shpenzimet nga Huamarrjet</t>
  </si>
  <si>
    <t>Shpenzimet nga Granti Qeveritar</t>
  </si>
  <si>
    <t>Shpenzimet nga THV 21+22</t>
  </si>
  <si>
    <t>Shpenzimet nga Donatorët e B.</t>
  </si>
  <si>
    <t>Shpenzimet nga Donatorët e J.</t>
  </si>
  <si>
    <t>TOTAL SHPENZIMIT</t>
  </si>
  <si>
    <t>% Realizimit</t>
  </si>
  <si>
    <t>Paga dhe Meditje</t>
  </si>
  <si>
    <t>Mallra dhe Shërbime</t>
  </si>
  <si>
    <t>Shpenzime Komunale</t>
  </si>
  <si>
    <t>Subvencione</t>
  </si>
  <si>
    <t>Investime Kapitale</t>
  </si>
  <si>
    <t>TOTALI</t>
  </si>
  <si>
    <t>Rezerva</t>
  </si>
  <si>
    <t>Financimet nga Huamarrjet</t>
  </si>
  <si>
    <t>634 KOMUNA E KLINËS</t>
  </si>
  <si>
    <t>16918-Zyra e Kuvendit Komunal</t>
  </si>
  <si>
    <t xml:space="preserve">18018- Shërbime Publike - Infrsatruktura Rrugore </t>
  </si>
  <si>
    <t>65090-Shërbimet Kadastrale</t>
  </si>
  <si>
    <t>74050- Shërbimet e Kujdesit Primar Shëndetësor</t>
  </si>
  <si>
    <t>92090- Administrata e Arsimit</t>
  </si>
  <si>
    <t>92250-Arsimi Parafillor Çerdhet</t>
  </si>
  <si>
    <t>94710- Arsimi Mesëm</t>
  </si>
  <si>
    <t>16018- Zyra e Kryetarit</t>
  </si>
  <si>
    <t>16318- Administrata</t>
  </si>
  <si>
    <t>16518- Çështja Gjinore</t>
  </si>
  <si>
    <t>16635- Inspeksioni</t>
  </si>
  <si>
    <t xml:space="preserve">17518- Buxhet dhe Financa </t>
  </si>
  <si>
    <t>18442- Zjarrfikësit- Inspektimet</t>
  </si>
  <si>
    <t>19590- Zyra Lokale e Komuniteteve</t>
  </si>
  <si>
    <t>47018- Bujqësia</t>
  </si>
  <si>
    <t>66395- Planifikimi Urbanizmi, Inspeksioni</t>
  </si>
  <si>
    <t>75586-Mirëqenia Sociale</t>
  </si>
  <si>
    <t>85018- Shërbimet Kulturore</t>
  </si>
  <si>
    <t>93510-Arsimi Fillor</t>
  </si>
  <si>
    <t>73027-Administrata Shëndetësi</t>
  </si>
  <si>
    <t>Kartela analitike e Kontos për shpenzimet e vitit 2023</t>
  </si>
  <si>
    <t>Buxheti 31.12.2023</t>
  </si>
  <si>
    <t>75587 Shërbimet Rrezidenciale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</si>
</sst>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-* #.##._L_e_k_-;\-* #.##._L_e_k_-;_-* &quot;-&quot;??_L_e_k_-;_-@_ⴆ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8"/>
      <color indexed="8"/>
      <name val="Arial"/>
    </font>
    <font>
      <b/>
      <sz val="8"/>
      <color indexed="8"/>
      <name val="Arial"/>
    </font>
    <font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/>
  </cellStyleXfs>
  <cellXfs count="68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164" fontId="4" fillId="4" borderId="5" xfId="1" applyFont="1" applyFill="1" applyBorder="1" applyAlignment="1">
      <alignment vertical="center"/>
    </xf>
    <xf numFmtId="10" fontId="3" fillId="4" borderId="6" xfId="0" applyNumberFormat="1" applyFont="1" applyFill="1" applyBorder="1" applyAlignment="1">
      <alignment vertical="center"/>
    </xf>
    <xf numFmtId="164" fontId="4" fillId="4" borderId="10" xfId="1" applyFont="1" applyFill="1" applyBorder="1" applyAlignment="1">
      <alignment vertical="center"/>
    </xf>
    <xf numFmtId="4" fontId="0" fillId="0" borderId="0" xfId="0" applyNumberFormat="1"/>
    <xf numFmtId="164" fontId="0" fillId="0" borderId="0" xfId="0" applyNumberFormat="1"/>
    <xf numFmtId="164" fontId="0" fillId="0" borderId="0" xfId="1" applyFont="1"/>
    <xf numFmtId="0" fontId="2" fillId="4" borderId="10" xfId="0" applyFont="1" applyFill="1" applyBorder="1" applyAlignment="1">
      <alignment horizontal="center" vertical="center" wrapText="1"/>
    </xf>
    <xf numFmtId="164" fontId="0" fillId="6" borderId="0" xfId="0" applyNumberFormat="1" applyFill="1"/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164" fontId="4" fillId="2" borderId="10" xfId="1" applyFont="1" applyFill="1" applyBorder="1" applyAlignment="1">
      <alignment vertical="center"/>
    </xf>
    <xf numFmtId="10" fontId="2" fillId="2" borderId="27" xfId="0" applyNumberFormat="1" applyFont="1" applyFill="1" applyBorder="1" applyAlignment="1">
      <alignment vertical="center"/>
    </xf>
    <xf numFmtId="164" fontId="2" fillId="3" borderId="12" xfId="1" applyFont="1" applyFill="1" applyBorder="1" applyAlignment="1">
      <alignment vertical="center"/>
    </xf>
    <xf numFmtId="164" fontId="2" fillId="0" borderId="0" xfId="1" applyFont="1" applyBorder="1" applyAlignment="1">
      <alignment vertical="center"/>
    </xf>
    <xf numFmtId="164" fontId="3" fillId="0" borderId="0" xfId="1" applyFont="1" applyBorder="1" applyAlignment="1">
      <alignment vertical="center"/>
    </xf>
    <xf numFmtId="10" fontId="3" fillId="0" borderId="0" xfId="0" applyNumberFormat="1" applyFont="1" applyBorder="1" applyAlignment="1">
      <alignment vertical="center"/>
    </xf>
    <xf numFmtId="4" fontId="8" fillId="7" borderId="0" xfId="0" applyNumberFormat="1" applyFont="1" applyFill="1" applyBorder="1" applyAlignment="1" applyProtection="1">
      <alignment vertical="center" wrapText="1"/>
    </xf>
    <xf numFmtId="4" fontId="8" fillId="7" borderId="0" xfId="0" applyNumberFormat="1" applyFont="1" applyFill="1" applyBorder="1" applyAlignment="1" applyProtection="1">
      <alignment horizontal="right" vertical="center" wrapText="1"/>
    </xf>
    <xf numFmtId="164" fontId="2" fillId="3" borderId="0" xfId="1" applyFont="1" applyFill="1" applyBorder="1" applyAlignment="1">
      <alignment vertical="center"/>
    </xf>
    <xf numFmtId="10" fontId="2" fillId="5" borderId="0" xfId="0" applyNumberFormat="1" applyFont="1" applyFill="1" applyBorder="1" applyAlignment="1">
      <alignment vertical="center"/>
    </xf>
    <xf numFmtId="0" fontId="0" fillId="0" borderId="0" xfId="0" applyBorder="1"/>
    <xf numFmtId="164" fontId="2" fillId="6" borderId="0" xfId="1" applyFont="1" applyFill="1" applyBorder="1" applyAlignment="1">
      <alignment vertical="center"/>
    </xf>
    <xf numFmtId="4" fontId="9" fillId="7" borderId="0" xfId="0" applyNumberFormat="1" applyFont="1" applyFill="1" applyBorder="1" applyAlignment="1" applyProtection="1">
      <alignment horizontal="right" vertical="center" wrapText="1"/>
    </xf>
    <xf numFmtId="164" fontId="3" fillId="0" borderId="0" xfId="1" applyFont="1" applyBorder="1"/>
    <xf numFmtId="164" fontId="3" fillId="0" borderId="0" xfId="1" applyFont="1" applyFill="1" applyBorder="1" applyAlignment="1">
      <alignment vertical="center"/>
    </xf>
    <xf numFmtId="2" fontId="0" fillId="0" borderId="0" xfId="0" applyNumberFormat="1"/>
    <xf numFmtId="165" fontId="0" fillId="0" borderId="0" xfId="0" applyNumberFormat="1"/>
    <xf numFmtId="0" fontId="7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4" fontId="10" fillId="7" borderId="0" xfId="0" applyNumberFormat="1" applyFont="1" applyFill="1" applyBorder="1" applyAlignment="1" applyProtection="1">
      <alignment vertical="center" wrapText="1"/>
    </xf>
    <xf numFmtId="4" fontId="10" fillId="7" borderId="0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Border="1"/>
    <xf numFmtId="164" fontId="3" fillId="6" borderId="0" xfId="1" applyFont="1" applyFill="1" applyBorder="1" applyAlignment="1">
      <alignment vertical="center"/>
    </xf>
    <xf numFmtId="164" fontId="1" fillId="0" borderId="0" xfId="1" applyFont="1" applyBorder="1"/>
    <xf numFmtId="4" fontId="10" fillId="0" borderId="0" xfId="0" applyNumberFormat="1" applyFont="1" applyFill="1" applyBorder="1" applyAlignment="1" applyProtection="1">
      <alignment vertical="center" wrapText="1"/>
    </xf>
    <xf numFmtId="4" fontId="0" fillId="0" borderId="0" xfId="0" applyNumberFormat="1" applyFont="1" applyBorder="1"/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3"/>
  <sheetViews>
    <sheetView tabSelected="1" zoomScaleNormal="100" workbookViewId="0">
      <selection activeCell="A2" sqref="A2"/>
    </sheetView>
  </sheetViews>
  <sheetFormatPr defaultRowHeight="15"/>
  <cols>
    <col min="1" max="1" width="6.140625" customWidth="1"/>
    <col min="2" max="2" width="12.28515625" customWidth="1"/>
    <col min="3" max="3" width="18" customWidth="1"/>
    <col min="4" max="4" width="15.42578125" customWidth="1"/>
    <col min="5" max="5" width="10.85546875" customWidth="1"/>
    <col min="6" max="6" width="18" customWidth="1"/>
    <col min="7" max="7" width="14" customWidth="1"/>
    <col min="8" max="8" width="10.85546875" customWidth="1"/>
    <col min="9" max="9" width="11.5703125" customWidth="1"/>
    <col min="10" max="10" width="15.28515625" customWidth="1"/>
    <col min="11" max="11" width="10.42578125" customWidth="1"/>
    <col min="12" max="12" width="13.7109375" bestFit="1" customWidth="1"/>
    <col min="13" max="13" width="17.85546875" bestFit="1" customWidth="1"/>
  </cols>
  <sheetData>
    <row r="1" spans="1:13" s="1" customFormat="1">
      <c r="A1" s="1" t="s">
        <v>39</v>
      </c>
    </row>
    <row r="2" spans="1:13" ht="45.75" customHeight="1">
      <c r="A2" s="2" t="s">
        <v>0</v>
      </c>
      <c r="B2" s="3" t="s">
        <v>1</v>
      </c>
      <c r="C2" s="3" t="s">
        <v>2</v>
      </c>
      <c r="D2" s="4" t="s">
        <v>40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5" t="s">
        <v>9</v>
      </c>
    </row>
    <row r="3" spans="1:13">
      <c r="A3" s="55" t="s">
        <v>18</v>
      </c>
      <c r="B3" s="56"/>
      <c r="C3" s="6" t="s">
        <v>10</v>
      </c>
      <c r="D3" s="7">
        <f>D10+D16+D22+D28+D34+D40+D46+D52+D58+D64+D70+D76+D82+D88+D95+D101+D108+D114+D120+D126+D133</f>
        <v>7416450.4199999999</v>
      </c>
      <c r="E3" s="7">
        <f t="shared" ref="E3:J3" si="0">E10+E16+E22+E28+E34+E40+E46+E52+E58+E64+E70+E76+E82+E88+E95+E101+E108+E114+E120+E126+E133</f>
        <v>0</v>
      </c>
      <c r="F3" s="7">
        <f t="shared" si="0"/>
        <v>7361713.4000000004</v>
      </c>
      <c r="G3" s="7">
        <f t="shared" si="0"/>
        <v>41999.990000000005</v>
      </c>
      <c r="H3" s="7">
        <f t="shared" si="0"/>
        <v>0</v>
      </c>
      <c r="I3" s="7">
        <f t="shared" si="0"/>
        <v>3239.01</v>
      </c>
      <c r="J3" s="7">
        <f t="shared" ref="J3:J8" si="1">SUM(E3:I3)</f>
        <v>7406952.4000000004</v>
      </c>
      <c r="K3" s="8">
        <f>J3/D3</f>
        <v>0.9987193307496014</v>
      </c>
    </row>
    <row r="4" spans="1:13">
      <c r="A4" s="57"/>
      <c r="B4" s="58"/>
      <c r="C4" s="6" t="s">
        <v>11</v>
      </c>
      <c r="D4" s="7">
        <f>D11+D17+D23+D29+D35+D41+D47+D53+D59+D65+D71+D77+D83+D89+D96+D102+D109+D115+D121+D127+D134</f>
        <v>1782811.89</v>
      </c>
      <c r="E4" s="7">
        <f t="shared" ref="E4:J4" si="2">E11+E17+E23+E29+E35+E41+E47+E53+E59+E65+E71+E77+E83+E89+E96+E102+E109+E115+E121+E127+E134</f>
        <v>0</v>
      </c>
      <c r="F4" s="7">
        <f t="shared" si="2"/>
        <v>1572587.63</v>
      </c>
      <c r="G4" s="7">
        <f t="shared" si="2"/>
        <v>144363.06</v>
      </c>
      <c r="H4" s="7">
        <f t="shared" si="2"/>
        <v>0</v>
      </c>
      <c r="I4" s="7">
        <f t="shared" si="2"/>
        <v>0</v>
      </c>
      <c r="J4" s="7">
        <f t="shared" si="1"/>
        <v>1716950.69</v>
      </c>
      <c r="K4" s="8">
        <f t="shared" ref="K4:K7" si="3">J4/D4</f>
        <v>0.96305768411719539</v>
      </c>
    </row>
    <row r="5" spans="1:13">
      <c r="A5" s="57"/>
      <c r="B5" s="58"/>
      <c r="C5" s="6" t="s">
        <v>12</v>
      </c>
      <c r="D5" s="7">
        <f>D12+D18+D24+D30+D36+D42+D48+D54+D60+D66+D72+D78+D84+D90+D97+D103+D110+D116+D122+D128+D135</f>
        <v>235183.5</v>
      </c>
      <c r="E5" s="7">
        <f t="shared" ref="E5:I5" si="4">E12+E18+E24+E30+E36+E42+E48+E54+E60+E66+E72+E78+E84+E90+E97+E103+E110+E116+E122+E128+E135</f>
        <v>0</v>
      </c>
      <c r="F5" s="7">
        <f t="shared" si="4"/>
        <v>199992.96999999997</v>
      </c>
      <c r="G5" s="7">
        <f t="shared" si="4"/>
        <v>35182.81</v>
      </c>
      <c r="H5" s="7">
        <f t="shared" si="4"/>
        <v>0</v>
      </c>
      <c r="I5" s="7">
        <f t="shared" si="4"/>
        <v>0</v>
      </c>
      <c r="J5" s="7">
        <f t="shared" si="1"/>
        <v>235175.77999999997</v>
      </c>
      <c r="K5" s="8">
        <f t="shared" si="3"/>
        <v>0.9999671745679436</v>
      </c>
    </row>
    <row r="6" spans="1:13">
      <c r="A6" s="57"/>
      <c r="B6" s="58"/>
      <c r="C6" s="6" t="s">
        <v>13</v>
      </c>
      <c r="D6" s="7">
        <f>D13+D19+D25+D31+D37+D43+D49+D55+D61+D67+D73+D79+D85+D91+D98+D104+D111+D117+D123+D129+D136</f>
        <v>480802.68</v>
      </c>
      <c r="E6" s="7">
        <f t="shared" ref="E6:I6" si="5">E13+E19+E25+E31+E37+E43+E49+E55+E61+E67+E73+E79+E85+E91+E98+E104+E111+E117+E123+E129+E136</f>
        <v>0</v>
      </c>
      <c r="F6" s="7">
        <f t="shared" si="5"/>
        <v>398169.85</v>
      </c>
      <c r="G6" s="7">
        <f t="shared" si="5"/>
        <v>770</v>
      </c>
      <c r="H6" s="7">
        <f t="shared" si="5"/>
        <v>22023</v>
      </c>
      <c r="I6" s="7">
        <f t="shared" si="5"/>
        <v>0</v>
      </c>
      <c r="J6" s="7">
        <f t="shared" si="1"/>
        <v>420962.85</v>
      </c>
      <c r="K6" s="8">
        <f t="shared" si="3"/>
        <v>0.87554181270370623</v>
      </c>
    </row>
    <row r="7" spans="1:13">
      <c r="A7" s="57"/>
      <c r="B7" s="58"/>
      <c r="C7" s="6" t="s">
        <v>14</v>
      </c>
      <c r="D7" s="7">
        <f>D14+D20+D26+D32+D38+D44+D50+D56+D62+D68+D74+D80+D86+D92+D99+D105+D112+D118+D124+D130+D137</f>
        <v>5652958.3499999996</v>
      </c>
      <c r="E7" s="7">
        <f t="shared" ref="E7:I7" si="6">E14+E20+E26+E32+E38+E44+E50+E56+E62+E68+E74+E80+E86+E92+E99+E105+E112+E118+E124+E130+E137</f>
        <v>0</v>
      </c>
      <c r="F7" s="7">
        <f t="shared" si="6"/>
        <v>2515783.61</v>
      </c>
      <c r="G7" s="7">
        <f t="shared" si="6"/>
        <v>1956293.24</v>
      </c>
      <c r="H7" s="7">
        <f t="shared" si="6"/>
        <v>15000</v>
      </c>
      <c r="I7" s="7">
        <f t="shared" si="6"/>
        <v>424164.48</v>
      </c>
      <c r="J7" s="7">
        <f t="shared" si="1"/>
        <v>4911241.33</v>
      </c>
      <c r="K7" s="8">
        <f t="shared" si="3"/>
        <v>0.8687913524075408</v>
      </c>
    </row>
    <row r="8" spans="1:13" ht="25.5">
      <c r="A8" s="59"/>
      <c r="B8" s="60"/>
      <c r="C8" s="13" t="s">
        <v>17</v>
      </c>
      <c r="D8" s="7">
        <v>0</v>
      </c>
      <c r="E8" s="9">
        <f t="shared" ref="E8:I8" si="7">E93</f>
        <v>0</v>
      </c>
      <c r="F8" s="9">
        <f t="shared" si="7"/>
        <v>0</v>
      </c>
      <c r="G8" s="9">
        <f t="shared" si="7"/>
        <v>0</v>
      </c>
      <c r="H8" s="9">
        <f t="shared" si="7"/>
        <v>0</v>
      </c>
      <c r="I8" s="9">
        <f t="shared" si="7"/>
        <v>0</v>
      </c>
      <c r="J8" s="7">
        <f t="shared" si="1"/>
        <v>0</v>
      </c>
      <c r="K8" s="8"/>
      <c r="L8" s="33"/>
      <c r="M8" s="33"/>
    </row>
    <row r="9" spans="1:13">
      <c r="A9" s="42" t="s">
        <v>15</v>
      </c>
      <c r="B9" s="43"/>
      <c r="C9" s="44"/>
      <c r="D9" s="17">
        <f t="shared" ref="D9:J9" si="8">SUM(D3:D8)</f>
        <v>15568206.84</v>
      </c>
      <c r="E9" s="17">
        <f t="shared" si="8"/>
        <v>0</v>
      </c>
      <c r="F9" s="17">
        <f t="shared" si="8"/>
        <v>12048247.460000001</v>
      </c>
      <c r="G9" s="17">
        <f t="shared" si="8"/>
        <v>2178609.1</v>
      </c>
      <c r="H9" s="17">
        <f t="shared" si="8"/>
        <v>37023</v>
      </c>
      <c r="I9" s="17">
        <f t="shared" si="8"/>
        <v>427403.49</v>
      </c>
      <c r="J9" s="17">
        <f t="shared" si="8"/>
        <v>14691283.049999999</v>
      </c>
      <c r="K9" s="18">
        <f>J9/D9</f>
        <v>0.94367213905798797</v>
      </c>
      <c r="L9" s="32"/>
    </row>
    <row r="10" spans="1:13">
      <c r="A10" s="40">
        <v>1</v>
      </c>
      <c r="B10" s="35" t="s">
        <v>26</v>
      </c>
      <c r="C10" s="15" t="s">
        <v>10</v>
      </c>
      <c r="D10" s="21">
        <v>122668.3</v>
      </c>
      <c r="E10" s="21">
        <v>0</v>
      </c>
      <c r="F10" s="21">
        <v>122668.3</v>
      </c>
      <c r="G10" s="21"/>
      <c r="H10" s="21"/>
      <c r="I10" s="21"/>
      <c r="J10" s="20">
        <f>SUM(E10:I10)</f>
        <v>122668.3</v>
      </c>
      <c r="K10" s="22">
        <f>J10/D10</f>
        <v>1</v>
      </c>
    </row>
    <row r="11" spans="1:13">
      <c r="A11" s="40"/>
      <c r="B11" s="36"/>
      <c r="C11" s="15" t="s">
        <v>11</v>
      </c>
      <c r="D11" s="61">
        <v>36000</v>
      </c>
      <c r="E11" s="61"/>
      <c r="F11" s="62">
        <v>35042.76</v>
      </c>
      <c r="G11" s="21">
        <v>0</v>
      </c>
      <c r="H11" s="21"/>
      <c r="I11" s="21"/>
      <c r="J11" s="20">
        <f>SUM(E11:I11)</f>
        <v>35042.76</v>
      </c>
      <c r="K11" s="22">
        <f>J11/D11</f>
        <v>0.97341000000000011</v>
      </c>
    </row>
    <row r="12" spans="1:13">
      <c r="A12" s="40"/>
      <c r="B12" s="36"/>
      <c r="C12" s="15" t="s">
        <v>12</v>
      </c>
      <c r="D12" s="21"/>
      <c r="E12" s="21">
        <v>0</v>
      </c>
      <c r="F12" s="21"/>
      <c r="G12" s="21"/>
      <c r="H12" s="21"/>
      <c r="I12" s="21"/>
      <c r="J12" s="20">
        <f t="shared" ref="J12:J14" si="9">SUM(E12:I12)</f>
        <v>0</v>
      </c>
      <c r="K12" s="22" t="e">
        <f t="shared" ref="K12:K14" si="10">J12/D12</f>
        <v>#DIV/0!</v>
      </c>
    </row>
    <row r="13" spans="1:13">
      <c r="A13" s="40"/>
      <c r="B13" s="36"/>
      <c r="C13" s="15" t="s">
        <v>13</v>
      </c>
      <c r="D13" s="21">
        <f>169000+1919</f>
        <v>170919</v>
      </c>
      <c r="E13" s="21">
        <v>0</v>
      </c>
      <c r="F13" s="21">
        <v>168545</v>
      </c>
      <c r="G13" s="21">
        <v>570</v>
      </c>
      <c r="H13" s="21"/>
      <c r="I13" s="21"/>
      <c r="J13" s="20">
        <f t="shared" si="9"/>
        <v>169115</v>
      </c>
      <c r="K13" s="22">
        <f>J13/D13</f>
        <v>0.98944529279951321</v>
      </c>
    </row>
    <row r="14" spans="1:13">
      <c r="A14" s="40"/>
      <c r="B14" s="37"/>
      <c r="C14" s="15" t="s">
        <v>14</v>
      </c>
      <c r="D14" s="21"/>
      <c r="E14" s="21">
        <v>0</v>
      </c>
      <c r="F14" s="21">
        <v>0</v>
      </c>
      <c r="G14" s="21"/>
      <c r="H14" s="21">
        <v>0</v>
      </c>
      <c r="I14" s="21"/>
      <c r="J14" s="20">
        <f t="shared" si="9"/>
        <v>0</v>
      </c>
      <c r="K14" s="22" t="e">
        <f t="shared" si="10"/>
        <v>#DIV/0!</v>
      </c>
    </row>
    <row r="15" spans="1:13">
      <c r="A15" s="38" t="s">
        <v>15</v>
      </c>
      <c r="B15" s="39"/>
      <c r="C15" s="39"/>
      <c r="D15" s="25">
        <f>SUM(D10:D14)</f>
        <v>329587.3</v>
      </c>
      <c r="E15" s="25">
        <f t="shared" ref="E15:J15" si="11">SUM(E10:E14)</f>
        <v>0</v>
      </c>
      <c r="F15" s="25">
        <f t="shared" si="11"/>
        <v>326256.06</v>
      </c>
      <c r="G15" s="25">
        <f t="shared" si="11"/>
        <v>570</v>
      </c>
      <c r="H15" s="25">
        <f t="shared" si="11"/>
        <v>0</v>
      </c>
      <c r="I15" s="25">
        <f t="shared" si="11"/>
        <v>0</v>
      </c>
      <c r="J15" s="25">
        <f t="shared" si="11"/>
        <v>326826.06</v>
      </c>
      <c r="K15" s="26">
        <f>J15/D15</f>
        <v>0.99162212864391319</v>
      </c>
    </row>
    <row r="16" spans="1:13">
      <c r="A16" s="40">
        <v>3</v>
      </c>
      <c r="B16" s="41" t="s">
        <v>27</v>
      </c>
      <c r="C16" s="15" t="s">
        <v>10</v>
      </c>
      <c r="D16" s="21">
        <v>273383.63</v>
      </c>
      <c r="E16" s="21"/>
      <c r="F16" s="21">
        <v>273383.63</v>
      </c>
      <c r="G16" s="63"/>
      <c r="H16" s="21"/>
      <c r="I16" s="21"/>
      <c r="J16" s="20">
        <f>SUM(E16:I16)</f>
        <v>273383.63</v>
      </c>
      <c r="K16" s="22">
        <f t="shared" ref="K16:K20" si="12">J16/D16</f>
        <v>1</v>
      </c>
    </row>
    <row r="17" spans="1:11">
      <c r="A17" s="40"/>
      <c r="B17" s="41"/>
      <c r="C17" s="15" t="s">
        <v>11</v>
      </c>
      <c r="D17" s="61">
        <f>85000+9102.35</f>
        <v>94102.35</v>
      </c>
      <c r="E17" s="61"/>
      <c r="F17" s="62">
        <v>84870</v>
      </c>
      <c r="G17" s="21">
        <v>9098.1299999999992</v>
      </c>
      <c r="H17" s="21"/>
      <c r="I17" s="21"/>
      <c r="J17" s="20">
        <f t="shared" ref="J17:J19" si="13">SUM(E17:I17)</f>
        <v>93968.13</v>
      </c>
      <c r="K17" s="22">
        <f t="shared" si="12"/>
        <v>0.9985736806785378</v>
      </c>
    </row>
    <row r="18" spans="1:11">
      <c r="A18" s="40"/>
      <c r="B18" s="41"/>
      <c r="C18" s="15" t="s">
        <v>12</v>
      </c>
      <c r="D18" s="21"/>
      <c r="E18" s="21"/>
      <c r="F18" s="21"/>
      <c r="G18" s="63"/>
      <c r="H18" s="21"/>
      <c r="I18" s="21"/>
      <c r="J18" s="20">
        <f t="shared" si="13"/>
        <v>0</v>
      </c>
      <c r="K18" s="22" t="e">
        <f t="shared" si="12"/>
        <v>#DIV/0!</v>
      </c>
    </row>
    <row r="19" spans="1:11">
      <c r="A19" s="40"/>
      <c r="B19" s="41"/>
      <c r="C19" s="15" t="s">
        <v>13</v>
      </c>
      <c r="D19" s="64"/>
      <c r="E19" s="21"/>
      <c r="F19" s="21"/>
      <c r="G19" s="21"/>
      <c r="H19" s="21"/>
      <c r="I19" s="21"/>
      <c r="J19" s="20">
        <f t="shared" si="13"/>
        <v>0</v>
      </c>
      <c r="K19" s="22" t="e">
        <f t="shared" si="12"/>
        <v>#DIV/0!</v>
      </c>
    </row>
    <row r="20" spans="1:11">
      <c r="A20" s="40"/>
      <c r="B20" s="41"/>
      <c r="C20" s="15" t="s">
        <v>14</v>
      </c>
      <c r="D20" s="21">
        <f>25000+60000+37857+22.31</f>
        <v>122879.31</v>
      </c>
      <c r="E20" s="21"/>
      <c r="F20" s="21">
        <v>25000</v>
      </c>
      <c r="G20" s="21">
        <f>51780+33252</f>
        <v>85032</v>
      </c>
      <c r="H20" s="21">
        <v>0</v>
      </c>
      <c r="I20" s="21"/>
      <c r="J20" s="20">
        <f>SUM(E20:I20)</f>
        <v>110032</v>
      </c>
      <c r="K20" s="22">
        <f t="shared" si="12"/>
        <v>0.89544773648224429</v>
      </c>
    </row>
    <row r="21" spans="1:11">
      <c r="A21" s="38" t="s">
        <v>15</v>
      </c>
      <c r="B21" s="39"/>
      <c r="C21" s="39"/>
      <c r="D21" s="25">
        <f>SUM(D16:D20)</f>
        <v>490365.29</v>
      </c>
      <c r="E21" s="25">
        <f t="shared" ref="E21:I21" si="14">SUM(E16:E20)</f>
        <v>0</v>
      </c>
      <c r="F21" s="25">
        <f t="shared" si="14"/>
        <v>383253.63</v>
      </c>
      <c r="G21" s="25">
        <f>SUM(G17:G20)</f>
        <v>94130.13</v>
      </c>
      <c r="H21" s="25">
        <f t="shared" si="14"/>
        <v>0</v>
      </c>
      <c r="I21" s="25">
        <f t="shared" si="14"/>
        <v>0</v>
      </c>
      <c r="J21" s="25">
        <f>SUM(J16:J20)</f>
        <v>477383.76</v>
      </c>
      <c r="K21" s="26">
        <f>J21/D21</f>
        <v>0.97352681712035538</v>
      </c>
    </row>
    <row r="22" spans="1:11">
      <c r="A22" s="40">
        <v>4</v>
      </c>
      <c r="B22" s="35" t="s">
        <v>28</v>
      </c>
      <c r="C22" s="15" t="s">
        <v>10</v>
      </c>
      <c r="D22" s="20">
        <v>0</v>
      </c>
      <c r="E22" s="21"/>
      <c r="F22" s="21">
        <v>0</v>
      </c>
      <c r="G22" s="21"/>
      <c r="H22" s="21"/>
      <c r="I22" s="21"/>
      <c r="J22" s="20">
        <f>SUM(E22:I22)</f>
        <v>0</v>
      </c>
      <c r="K22" s="22" t="e">
        <f t="shared" ref="K22:K26" si="15">J22/D22</f>
        <v>#DIV/0!</v>
      </c>
    </row>
    <row r="23" spans="1:11">
      <c r="A23" s="40"/>
      <c r="B23" s="36"/>
      <c r="C23" s="15" t="s">
        <v>11</v>
      </c>
      <c r="D23" s="23">
        <v>5000</v>
      </c>
      <c r="E23" s="23"/>
      <c r="F23" s="24">
        <v>4789.8599999999997</v>
      </c>
      <c r="G23" s="21"/>
      <c r="H23" s="21"/>
      <c r="I23" s="21"/>
      <c r="J23" s="20">
        <f t="shared" ref="J23:J26" si="16">SUM(E23:I23)</f>
        <v>4789.8599999999997</v>
      </c>
      <c r="K23" s="22">
        <f t="shared" si="15"/>
        <v>0.95797199999999993</v>
      </c>
    </row>
    <row r="24" spans="1:11">
      <c r="A24" s="40"/>
      <c r="B24" s="36"/>
      <c r="C24" s="15" t="s">
        <v>12</v>
      </c>
      <c r="D24" s="20">
        <v>0</v>
      </c>
      <c r="E24" s="21"/>
      <c r="F24" s="21"/>
      <c r="G24" s="21"/>
      <c r="H24" s="21"/>
      <c r="I24" s="21"/>
      <c r="J24" s="20">
        <f t="shared" si="16"/>
        <v>0</v>
      </c>
      <c r="K24" s="22" t="e">
        <f t="shared" si="15"/>
        <v>#DIV/0!</v>
      </c>
    </row>
    <row r="25" spans="1:11">
      <c r="A25" s="40"/>
      <c r="B25" s="36"/>
      <c r="C25" s="15" t="s">
        <v>13</v>
      </c>
      <c r="D25" s="28"/>
      <c r="E25" s="21"/>
      <c r="F25" s="21"/>
      <c r="G25" s="21"/>
      <c r="H25" s="21"/>
      <c r="I25" s="21"/>
      <c r="J25" s="20">
        <f t="shared" si="16"/>
        <v>0</v>
      </c>
      <c r="K25" s="22" t="e">
        <f t="shared" si="15"/>
        <v>#DIV/0!</v>
      </c>
    </row>
    <row r="26" spans="1:11">
      <c r="A26" s="40"/>
      <c r="B26" s="37"/>
      <c r="C26" s="15" t="s">
        <v>14</v>
      </c>
      <c r="D26" s="20">
        <v>0</v>
      </c>
      <c r="E26" s="21"/>
      <c r="F26" s="21"/>
      <c r="G26" s="21"/>
      <c r="H26" s="21"/>
      <c r="I26" s="21"/>
      <c r="J26" s="20">
        <f t="shared" si="16"/>
        <v>0</v>
      </c>
      <c r="K26" s="22" t="e">
        <f t="shared" si="15"/>
        <v>#DIV/0!</v>
      </c>
    </row>
    <row r="27" spans="1:11">
      <c r="A27" s="38" t="s">
        <v>15</v>
      </c>
      <c r="B27" s="39"/>
      <c r="C27" s="39"/>
      <c r="D27" s="25">
        <f>SUM(D22:D26)</f>
        <v>5000</v>
      </c>
      <c r="E27" s="25">
        <f t="shared" ref="E27:I27" si="17">SUM(E22:E26)</f>
        <v>0</v>
      </c>
      <c r="F27" s="25">
        <f t="shared" si="17"/>
        <v>4789.8599999999997</v>
      </c>
      <c r="G27" s="25">
        <f t="shared" si="17"/>
        <v>0</v>
      </c>
      <c r="H27" s="25">
        <f t="shared" si="17"/>
        <v>0</v>
      </c>
      <c r="I27" s="25">
        <f t="shared" si="17"/>
        <v>0</v>
      </c>
      <c r="J27" s="25">
        <f>SUM(J22:J26)</f>
        <v>4789.8599999999997</v>
      </c>
      <c r="K27" s="26">
        <f>J27/D27</f>
        <v>0.95797199999999993</v>
      </c>
    </row>
    <row r="28" spans="1:11">
      <c r="A28" s="40">
        <v>6</v>
      </c>
      <c r="B28" s="41" t="s">
        <v>29</v>
      </c>
      <c r="C28" s="15" t="s">
        <v>10</v>
      </c>
      <c r="D28" s="21">
        <v>56911.46</v>
      </c>
      <c r="E28" s="21"/>
      <c r="F28" s="21">
        <v>56911.46</v>
      </c>
      <c r="G28" s="21"/>
      <c r="H28" s="21"/>
      <c r="I28" s="21"/>
      <c r="J28" s="20">
        <f>SUM(E28:I28)</f>
        <v>56911.46</v>
      </c>
      <c r="K28" s="22">
        <f t="shared" ref="K28:K32" si="18">J28/D28</f>
        <v>1</v>
      </c>
    </row>
    <row r="29" spans="1:11">
      <c r="A29" s="40"/>
      <c r="B29" s="41"/>
      <c r="C29" s="15" t="s">
        <v>11</v>
      </c>
      <c r="D29" s="61">
        <v>12000</v>
      </c>
      <c r="E29" s="61"/>
      <c r="F29" s="62">
        <v>11901.43</v>
      </c>
      <c r="G29" s="21"/>
      <c r="H29" s="21"/>
      <c r="I29" s="21"/>
      <c r="J29" s="20">
        <f t="shared" ref="J29:J32" si="19">SUM(E29:I29)</f>
        <v>11901.43</v>
      </c>
      <c r="K29" s="22">
        <f t="shared" si="18"/>
        <v>0.99178583333333337</v>
      </c>
    </row>
    <row r="30" spans="1:11">
      <c r="A30" s="40"/>
      <c r="B30" s="41"/>
      <c r="C30" s="15" t="s">
        <v>12</v>
      </c>
      <c r="D30" s="21"/>
      <c r="E30" s="21"/>
      <c r="F30" s="21"/>
      <c r="G30" s="21"/>
      <c r="H30" s="21"/>
      <c r="I30" s="21"/>
      <c r="J30" s="20">
        <f t="shared" si="19"/>
        <v>0</v>
      </c>
      <c r="K30" s="22" t="e">
        <f t="shared" si="18"/>
        <v>#DIV/0!</v>
      </c>
    </row>
    <row r="31" spans="1:11">
      <c r="A31" s="40"/>
      <c r="B31" s="41"/>
      <c r="C31" s="15" t="s">
        <v>13</v>
      </c>
      <c r="D31" s="21"/>
      <c r="E31" s="21"/>
      <c r="F31" s="21"/>
      <c r="G31" s="21"/>
      <c r="H31" s="21"/>
      <c r="I31" s="21"/>
      <c r="J31" s="20">
        <f t="shared" si="19"/>
        <v>0</v>
      </c>
      <c r="K31" s="22" t="e">
        <f t="shared" si="18"/>
        <v>#DIV/0!</v>
      </c>
    </row>
    <row r="32" spans="1:11">
      <c r="A32" s="40"/>
      <c r="B32" s="41"/>
      <c r="C32" s="15" t="s">
        <v>14</v>
      </c>
      <c r="D32" s="21">
        <f>10000+10000</f>
        <v>20000</v>
      </c>
      <c r="E32" s="21"/>
      <c r="F32" s="21">
        <v>10000</v>
      </c>
      <c r="G32" s="21">
        <v>9945.6</v>
      </c>
      <c r="H32" s="21"/>
      <c r="I32" s="21"/>
      <c r="J32" s="20">
        <f t="shared" si="19"/>
        <v>19945.599999999999</v>
      </c>
      <c r="K32" s="22">
        <f t="shared" si="18"/>
        <v>0.99727999999999994</v>
      </c>
    </row>
    <row r="33" spans="1:11">
      <c r="A33" s="38" t="s">
        <v>15</v>
      </c>
      <c r="B33" s="39"/>
      <c r="C33" s="39"/>
      <c r="D33" s="25">
        <f>SUM(D28:D32)</f>
        <v>88911.459999999992</v>
      </c>
      <c r="E33" s="25">
        <f t="shared" ref="E33:J33" si="20">SUM(E28:E32)</f>
        <v>0</v>
      </c>
      <c r="F33" s="25">
        <f t="shared" si="20"/>
        <v>78812.89</v>
      </c>
      <c r="G33" s="25">
        <f t="shared" si="20"/>
        <v>9945.6</v>
      </c>
      <c r="H33" s="25">
        <f t="shared" si="20"/>
        <v>0</v>
      </c>
      <c r="I33" s="25">
        <f t="shared" si="20"/>
        <v>0</v>
      </c>
      <c r="J33" s="25">
        <f t="shared" si="20"/>
        <v>88758.489999999991</v>
      </c>
      <c r="K33" s="26">
        <f>J33/D33</f>
        <v>0.99827952437177392</v>
      </c>
    </row>
    <row r="34" spans="1:11">
      <c r="A34" s="40">
        <v>8</v>
      </c>
      <c r="B34" s="45" t="s">
        <v>19</v>
      </c>
      <c r="C34" s="15" t="s">
        <v>10</v>
      </c>
      <c r="D34" s="21">
        <v>231436.7</v>
      </c>
      <c r="E34" s="21"/>
      <c r="F34" s="21">
        <v>231436.7</v>
      </c>
      <c r="G34" s="21"/>
      <c r="H34" s="21"/>
      <c r="I34" s="21"/>
      <c r="J34" s="20">
        <f>SUM(E34:I34)</f>
        <v>231436.7</v>
      </c>
      <c r="K34" s="22">
        <f t="shared" ref="K34:K38" si="21">J34/D34</f>
        <v>1</v>
      </c>
    </row>
    <row r="35" spans="1:11">
      <c r="A35" s="40"/>
      <c r="B35" s="45"/>
      <c r="C35" s="15" t="s">
        <v>11</v>
      </c>
      <c r="D35" s="21">
        <v>5000</v>
      </c>
      <c r="E35" s="21"/>
      <c r="F35" s="62">
        <v>4930.01</v>
      </c>
      <c r="G35" s="62"/>
      <c r="H35" s="21"/>
      <c r="I35" s="21"/>
      <c r="J35" s="20">
        <f t="shared" ref="J35:J38" si="22">SUM(E35:I35)</f>
        <v>4930.01</v>
      </c>
      <c r="K35" s="22">
        <f t="shared" si="21"/>
        <v>0.98600200000000005</v>
      </c>
    </row>
    <row r="36" spans="1:11">
      <c r="A36" s="40"/>
      <c r="B36" s="45"/>
      <c r="C36" s="15" t="s">
        <v>12</v>
      </c>
      <c r="D36" s="21"/>
      <c r="E36" s="21"/>
      <c r="F36" s="21"/>
      <c r="G36" s="21"/>
      <c r="H36" s="21"/>
      <c r="I36" s="21"/>
      <c r="J36" s="20">
        <f t="shared" si="22"/>
        <v>0</v>
      </c>
      <c r="K36" s="22" t="e">
        <f t="shared" si="21"/>
        <v>#DIV/0!</v>
      </c>
    </row>
    <row r="37" spans="1:11">
      <c r="A37" s="40"/>
      <c r="B37" s="45"/>
      <c r="C37" s="15" t="s">
        <v>13</v>
      </c>
      <c r="D37" s="20"/>
      <c r="E37" s="21"/>
      <c r="F37" s="21"/>
      <c r="G37" s="21"/>
      <c r="H37" s="21"/>
      <c r="I37" s="21"/>
      <c r="J37" s="20">
        <f t="shared" si="22"/>
        <v>0</v>
      </c>
      <c r="K37" s="22" t="e">
        <f t="shared" si="21"/>
        <v>#DIV/0!</v>
      </c>
    </row>
    <row r="38" spans="1:11">
      <c r="A38" s="40"/>
      <c r="B38" s="45"/>
      <c r="C38" s="15" t="s">
        <v>14</v>
      </c>
      <c r="D38" s="20"/>
      <c r="E38" s="21"/>
      <c r="F38" s="21"/>
      <c r="G38" s="21"/>
      <c r="H38" s="21"/>
      <c r="I38" s="21"/>
      <c r="J38" s="20">
        <f t="shared" si="22"/>
        <v>0</v>
      </c>
      <c r="K38" s="22" t="e">
        <f t="shared" si="21"/>
        <v>#DIV/0!</v>
      </c>
    </row>
    <row r="39" spans="1:11" ht="15" customHeight="1">
      <c r="A39" s="38" t="s">
        <v>15</v>
      </c>
      <c r="B39" s="39"/>
      <c r="C39" s="39"/>
      <c r="D39" s="25">
        <f>SUM(D34:D38)</f>
        <v>236436.7</v>
      </c>
      <c r="E39" s="25">
        <f t="shared" ref="E39:J39" si="23">SUM(E34:E38)</f>
        <v>0</v>
      </c>
      <c r="F39" s="25">
        <f t="shared" si="23"/>
        <v>236366.71000000002</v>
      </c>
      <c r="G39" s="25">
        <f t="shared" si="23"/>
        <v>0</v>
      </c>
      <c r="H39" s="25">
        <f t="shared" si="23"/>
        <v>0</v>
      </c>
      <c r="I39" s="25">
        <f t="shared" si="23"/>
        <v>0</v>
      </c>
      <c r="J39" s="25">
        <f t="shared" si="23"/>
        <v>236366.71000000002</v>
      </c>
      <c r="K39" s="26">
        <f>J39/D39</f>
        <v>0.99970397996588523</v>
      </c>
    </row>
    <row r="40" spans="1:11" ht="15" customHeight="1">
      <c r="A40" s="40">
        <v>9</v>
      </c>
      <c r="B40" s="45" t="s">
        <v>30</v>
      </c>
      <c r="C40" s="15" t="s">
        <v>10</v>
      </c>
      <c r="D40" s="31">
        <v>133254.39000000001</v>
      </c>
      <c r="E40" s="21"/>
      <c r="F40" s="21">
        <v>133254.39000000001</v>
      </c>
      <c r="G40" s="21"/>
      <c r="H40" s="21"/>
      <c r="I40" s="21"/>
      <c r="J40" s="20">
        <f>SUM(E40:I40)</f>
        <v>133254.39000000001</v>
      </c>
      <c r="K40" s="22">
        <f t="shared" ref="K40:K44" si="24">J40/D40</f>
        <v>1</v>
      </c>
    </row>
    <row r="41" spans="1:11" ht="15" customHeight="1">
      <c r="A41" s="40"/>
      <c r="B41" s="45"/>
      <c r="C41" s="15" t="s">
        <v>11</v>
      </c>
      <c r="D41" s="61">
        <v>77137</v>
      </c>
      <c r="E41" s="61"/>
      <c r="F41" s="62">
        <v>71556.42</v>
      </c>
      <c r="G41" s="21"/>
      <c r="H41" s="21"/>
      <c r="I41" s="21"/>
      <c r="J41" s="20">
        <f t="shared" ref="J41:J44" si="25">SUM(E41:I41)</f>
        <v>71556.42</v>
      </c>
      <c r="K41" s="22">
        <f t="shared" si="24"/>
        <v>0.9276536551849307</v>
      </c>
    </row>
    <row r="42" spans="1:11" ht="15" customHeight="1">
      <c r="A42" s="40"/>
      <c r="B42" s="45"/>
      <c r="C42" s="15" t="s">
        <v>12</v>
      </c>
      <c r="D42" s="21">
        <f>110000+25000</f>
        <v>135000</v>
      </c>
      <c r="E42" s="21"/>
      <c r="F42" s="63">
        <v>109995.48</v>
      </c>
      <c r="G42" s="31">
        <v>24999.31</v>
      </c>
      <c r="H42" s="21"/>
      <c r="I42" s="21"/>
      <c r="J42" s="20">
        <f t="shared" si="25"/>
        <v>134994.79</v>
      </c>
      <c r="K42" s="22">
        <f t="shared" si="24"/>
        <v>0.99996140740740747</v>
      </c>
    </row>
    <row r="43" spans="1:11" ht="15" customHeight="1">
      <c r="A43" s="40"/>
      <c r="B43" s="45"/>
      <c r="C43" s="15" t="s">
        <v>13</v>
      </c>
      <c r="D43" s="21">
        <v>0</v>
      </c>
      <c r="E43" s="21"/>
      <c r="F43" s="21"/>
      <c r="G43" s="21"/>
      <c r="H43" s="21"/>
      <c r="I43" s="21"/>
      <c r="J43" s="20">
        <f t="shared" si="25"/>
        <v>0</v>
      </c>
      <c r="K43" s="22" t="e">
        <f t="shared" si="24"/>
        <v>#DIV/0!</v>
      </c>
    </row>
    <row r="44" spans="1:11">
      <c r="A44" s="40"/>
      <c r="B44" s="45"/>
      <c r="C44" s="15" t="s">
        <v>14</v>
      </c>
      <c r="D44" s="20"/>
      <c r="E44" s="21"/>
      <c r="F44" s="21"/>
      <c r="G44" s="21">
        <v>0</v>
      </c>
      <c r="H44" s="21"/>
      <c r="I44" s="21"/>
      <c r="J44" s="20">
        <f t="shared" si="25"/>
        <v>0</v>
      </c>
      <c r="K44" s="22" t="e">
        <f t="shared" si="24"/>
        <v>#DIV/0!</v>
      </c>
    </row>
    <row r="45" spans="1:11" ht="15" customHeight="1">
      <c r="A45" s="38" t="s">
        <v>15</v>
      </c>
      <c r="B45" s="39"/>
      <c r="C45" s="39"/>
      <c r="D45" s="25">
        <f>SUM(D40:D44)</f>
        <v>345391.39</v>
      </c>
      <c r="E45" s="25">
        <f t="shared" ref="E45:J45" si="26">SUM(E40:E44)</f>
        <v>0</v>
      </c>
      <c r="F45" s="25">
        <f t="shared" si="26"/>
        <v>314806.28999999998</v>
      </c>
      <c r="G45" s="25">
        <f t="shared" si="26"/>
        <v>24999.31</v>
      </c>
      <c r="H45" s="25">
        <f t="shared" si="26"/>
        <v>0</v>
      </c>
      <c r="I45" s="25">
        <f t="shared" si="26"/>
        <v>0</v>
      </c>
      <c r="J45" s="25">
        <f t="shared" si="26"/>
        <v>339805.6</v>
      </c>
      <c r="K45" s="26">
        <f>J45/D45</f>
        <v>0.98382765129148109</v>
      </c>
    </row>
    <row r="46" spans="1:11">
      <c r="A46" s="40">
        <v>10</v>
      </c>
      <c r="B46" s="35" t="s">
        <v>20</v>
      </c>
      <c r="C46" s="15" t="s">
        <v>10</v>
      </c>
      <c r="D46" s="21">
        <v>10629.77</v>
      </c>
      <c r="E46" s="21"/>
      <c r="F46" s="21">
        <v>10629.77</v>
      </c>
      <c r="G46" s="21"/>
      <c r="H46" s="21"/>
      <c r="I46" s="21"/>
      <c r="J46" s="20">
        <f>SUM(E46:I46)</f>
        <v>10629.77</v>
      </c>
      <c r="K46" s="22">
        <f t="shared" ref="K46:K50" si="27">J46/D46</f>
        <v>1</v>
      </c>
    </row>
    <row r="47" spans="1:11">
      <c r="A47" s="40"/>
      <c r="B47" s="36"/>
      <c r="C47" s="15" t="s">
        <v>11</v>
      </c>
      <c r="D47" s="21">
        <f>245692+88736.84</f>
        <v>334428.83999999997</v>
      </c>
      <c r="E47" s="21"/>
      <c r="F47" s="62">
        <v>245682</v>
      </c>
      <c r="G47" s="62">
        <v>87675.89</v>
      </c>
      <c r="H47" s="21"/>
      <c r="I47" s="21"/>
      <c r="J47" s="20">
        <f t="shared" ref="J47:J50" si="28">SUM(E47:I47)</f>
        <v>333357.89</v>
      </c>
      <c r="K47" s="22">
        <f t="shared" si="27"/>
        <v>0.99679767450678014</v>
      </c>
    </row>
    <row r="48" spans="1:11">
      <c r="A48" s="40"/>
      <c r="B48" s="36"/>
      <c r="C48" s="15" t="s">
        <v>12</v>
      </c>
      <c r="D48" s="21"/>
      <c r="E48" s="21"/>
      <c r="F48" s="21"/>
      <c r="G48" s="21"/>
      <c r="H48" s="21"/>
      <c r="I48" s="21"/>
      <c r="J48" s="20">
        <f t="shared" si="28"/>
        <v>0</v>
      </c>
      <c r="K48" s="22" t="e">
        <f t="shared" si="27"/>
        <v>#DIV/0!</v>
      </c>
    </row>
    <row r="49" spans="1:13">
      <c r="A49" s="40"/>
      <c r="B49" s="36"/>
      <c r="C49" s="15" t="s">
        <v>13</v>
      </c>
      <c r="D49" s="21"/>
      <c r="E49" s="21"/>
      <c r="F49" s="21"/>
      <c r="G49" s="21"/>
      <c r="H49" s="21"/>
      <c r="I49" s="21"/>
      <c r="J49" s="20">
        <f t="shared" si="28"/>
        <v>0</v>
      </c>
      <c r="K49" s="22" t="e">
        <f t="shared" si="27"/>
        <v>#DIV/0!</v>
      </c>
    </row>
    <row r="50" spans="1:13">
      <c r="A50" s="40"/>
      <c r="B50" s="37"/>
      <c r="C50" s="15" t="s">
        <v>14</v>
      </c>
      <c r="D50" s="21">
        <f>265000+155000+144024.65+11250+18341.33</f>
        <v>593615.98</v>
      </c>
      <c r="E50" s="21"/>
      <c r="F50" s="21">
        <v>191833.8</v>
      </c>
      <c r="G50" s="21">
        <f>133332.43+143289.65</f>
        <v>276622.07999999996</v>
      </c>
      <c r="H50" s="21">
        <v>0</v>
      </c>
      <c r="I50" s="21">
        <v>0</v>
      </c>
      <c r="J50" s="20">
        <f t="shared" si="28"/>
        <v>468455.87999999995</v>
      </c>
      <c r="K50" s="22">
        <f t="shared" si="27"/>
        <v>0.78915645094325115</v>
      </c>
    </row>
    <row r="51" spans="1:13">
      <c r="A51" s="38" t="s">
        <v>15</v>
      </c>
      <c r="B51" s="39"/>
      <c r="C51" s="39"/>
      <c r="D51" s="25">
        <f>SUM(D46:D50)</f>
        <v>938674.59</v>
      </c>
      <c r="E51" s="25">
        <f t="shared" ref="E51:J51" si="29">SUM(E46:E50)</f>
        <v>0</v>
      </c>
      <c r="F51" s="25">
        <f t="shared" si="29"/>
        <v>448145.56999999995</v>
      </c>
      <c r="G51" s="25">
        <f t="shared" si="29"/>
        <v>364297.97</v>
      </c>
      <c r="H51" s="25">
        <f t="shared" si="29"/>
        <v>0</v>
      </c>
      <c r="I51" s="25">
        <f t="shared" si="29"/>
        <v>0</v>
      </c>
      <c r="J51" s="25">
        <f t="shared" si="29"/>
        <v>812443.54</v>
      </c>
      <c r="K51" s="26">
        <f>J51/D51</f>
        <v>0.86552203357289137</v>
      </c>
    </row>
    <row r="52" spans="1:13">
      <c r="A52" s="40">
        <v>11</v>
      </c>
      <c r="B52" s="45" t="s">
        <v>31</v>
      </c>
      <c r="C52" s="15" t="s">
        <v>10</v>
      </c>
      <c r="D52" s="21">
        <v>158173.93</v>
      </c>
      <c r="E52" s="21"/>
      <c r="F52" s="21">
        <v>158173.93</v>
      </c>
      <c r="G52" s="21"/>
      <c r="H52" s="21"/>
      <c r="I52" s="21"/>
      <c r="J52" s="20">
        <f>SUM(E52:I52)</f>
        <v>158173.93</v>
      </c>
      <c r="K52" s="22">
        <f t="shared" ref="K52:K56" si="30">J52/D52</f>
        <v>1</v>
      </c>
    </row>
    <row r="53" spans="1:13">
      <c r="A53" s="40"/>
      <c r="B53" s="45"/>
      <c r="C53" s="15" t="s">
        <v>11</v>
      </c>
      <c r="D53" s="61">
        <v>20000</v>
      </c>
      <c r="E53" s="61"/>
      <c r="F53" s="62">
        <v>19483.310000000001</v>
      </c>
      <c r="G53" s="21"/>
      <c r="H53" s="21"/>
      <c r="I53" s="21"/>
      <c r="J53" s="20">
        <f t="shared" ref="J53:J74" si="31">SUM(E53:I53)</f>
        <v>19483.310000000001</v>
      </c>
      <c r="K53" s="22">
        <f t="shared" si="30"/>
        <v>0.97416550000000002</v>
      </c>
    </row>
    <row r="54" spans="1:13">
      <c r="A54" s="40"/>
      <c r="B54" s="45"/>
      <c r="C54" s="15" t="s">
        <v>12</v>
      </c>
      <c r="D54" s="21">
        <v>5000</v>
      </c>
      <c r="E54" s="21"/>
      <c r="F54" s="63">
        <v>4998.72</v>
      </c>
      <c r="G54" s="63"/>
      <c r="H54" s="21"/>
      <c r="I54" s="21"/>
      <c r="J54" s="20">
        <f t="shared" si="31"/>
        <v>4998.72</v>
      </c>
      <c r="K54" s="22">
        <f t="shared" si="30"/>
        <v>0.99974400000000008</v>
      </c>
    </row>
    <row r="55" spans="1:13">
      <c r="A55" s="40"/>
      <c r="B55" s="45"/>
      <c r="C55" s="15" t="s">
        <v>13</v>
      </c>
      <c r="D55" s="64"/>
      <c r="E55" s="21"/>
      <c r="F55" s="21"/>
      <c r="G55" s="21"/>
      <c r="H55" s="21"/>
      <c r="I55" s="21"/>
      <c r="J55" s="20">
        <f t="shared" si="31"/>
        <v>0</v>
      </c>
      <c r="K55" s="22" t="e">
        <f t="shared" si="30"/>
        <v>#DIV/0!</v>
      </c>
    </row>
    <row r="56" spans="1:13">
      <c r="A56" s="40"/>
      <c r="B56" s="45"/>
      <c r="C56" s="15" t="s">
        <v>14</v>
      </c>
      <c r="D56" s="20"/>
      <c r="E56" s="21"/>
      <c r="F56" s="21"/>
      <c r="G56" s="21"/>
      <c r="H56" s="21"/>
      <c r="I56" s="21"/>
      <c r="J56" s="20">
        <f t="shared" si="31"/>
        <v>0</v>
      </c>
      <c r="K56" s="22" t="e">
        <f t="shared" si="30"/>
        <v>#DIV/0!</v>
      </c>
    </row>
    <row r="57" spans="1:13">
      <c r="A57" s="38" t="s">
        <v>15</v>
      </c>
      <c r="B57" s="39"/>
      <c r="C57" s="39"/>
      <c r="D57" s="25">
        <f>SUM(D52:D56)</f>
        <v>183173.93</v>
      </c>
      <c r="E57" s="25">
        <f t="shared" ref="E57:J57" si="32">SUM(E52:E56)</f>
        <v>0</v>
      </c>
      <c r="F57" s="25">
        <f>SUM(F52:F56)</f>
        <v>182655.96</v>
      </c>
      <c r="G57" s="25">
        <f t="shared" si="32"/>
        <v>0</v>
      </c>
      <c r="H57" s="25">
        <f t="shared" si="32"/>
        <v>0</v>
      </c>
      <c r="I57" s="25">
        <f t="shared" si="32"/>
        <v>0</v>
      </c>
      <c r="J57" s="25">
        <f t="shared" si="32"/>
        <v>182655.96</v>
      </c>
      <c r="K57" s="26">
        <f>J57/D57</f>
        <v>0.99717225043978697</v>
      </c>
    </row>
    <row r="58" spans="1:13">
      <c r="A58" s="40">
        <v>12</v>
      </c>
      <c r="B58" s="35" t="s">
        <v>32</v>
      </c>
      <c r="C58" s="15" t="s">
        <v>10</v>
      </c>
      <c r="D58" s="21">
        <v>25817.75</v>
      </c>
      <c r="E58" s="21"/>
      <c r="F58" s="21">
        <v>25817.75</v>
      </c>
      <c r="G58" s="21"/>
      <c r="H58" s="21"/>
      <c r="I58" s="21"/>
      <c r="J58" s="20">
        <f t="shared" si="31"/>
        <v>25817.75</v>
      </c>
      <c r="K58" s="22">
        <f t="shared" ref="K58:K62" si="33">J58/D58</f>
        <v>1</v>
      </c>
    </row>
    <row r="59" spans="1:13">
      <c r="A59" s="40"/>
      <c r="B59" s="36"/>
      <c r="C59" s="15" t="s">
        <v>11</v>
      </c>
      <c r="D59" s="61">
        <v>13000</v>
      </c>
      <c r="E59" s="61"/>
      <c r="F59" s="62">
        <v>5994.56</v>
      </c>
      <c r="G59" s="21"/>
      <c r="H59" s="21"/>
      <c r="I59" s="21"/>
      <c r="J59" s="20">
        <f t="shared" si="31"/>
        <v>5994.56</v>
      </c>
      <c r="K59" s="22">
        <f t="shared" si="33"/>
        <v>0.46112000000000003</v>
      </c>
    </row>
    <row r="60" spans="1:13">
      <c r="A60" s="40"/>
      <c r="B60" s="36"/>
      <c r="C60" s="15" t="s">
        <v>12</v>
      </c>
      <c r="D60" s="21"/>
      <c r="E60" s="21"/>
      <c r="F60" s="21"/>
      <c r="G60" s="21"/>
      <c r="H60" s="21"/>
      <c r="I60" s="21"/>
      <c r="J60" s="20">
        <f t="shared" si="31"/>
        <v>0</v>
      </c>
      <c r="K60" s="22" t="e">
        <f t="shared" si="33"/>
        <v>#DIV/0!</v>
      </c>
    </row>
    <row r="61" spans="1:13">
      <c r="A61" s="40"/>
      <c r="B61" s="36"/>
      <c r="C61" s="15" t="s">
        <v>13</v>
      </c>
      <c r="D61" s="64"/>
      <c r="E61" s="21"/>
      <c r="F61" s="21"/>
      <c r="G61" s="21"/>
      <c r="H61" s="21"/>
      <c r="I61" s="21"/>
      <c r="J61" s="20">
        <f t="shared" si="31"/>
        <v>0</v>
      </c>
      <c r="K61" s="22" t="e">
        <f t="shared" si="33"/>
        <v>#DIV/0!</v>
      </c>
    </row>
    <row r="62" spans="1:13">
      <c r="A62" s="40"/>
      <c r="B62" s="37"/>
      <c r="C62" s="15" t="s">
        <v>14</v>
      </c>
      <c r="D62" s="21">
        <v>15000</v>
      </c>
      <c r="E62" s="21"/>
      <c r="F62" s="21"/>
      <c r="G62" s="21"/>
      <c r="H62" s="21">
        <v>15000</v>
      </c>
      <c r="I62" s="21"/>
      <c r="J62" s="20">
        <f t="shared" si="31"/>
        <v>15000</v>
      </c>
      <c r="K62" s="22">
        <f t="shared" si="33"/>
        <v>1</v>
      </c>
    </row>
    <row r="63" spans="1:13">
      <c r="A63" s="38" t="s">
        <v>15</v>
      </c>
      <c r="B63" s="39"/>
      <c r="C63" s="39"/>
      <c r="D63" s="25">
        <f>SUM(D58:D62)</f>
        <v>53817.75</v>
      </c>
      <c r="E63" s="25">
        <f t="shared" ref="E63:J63" si="34">SUM(E58:E62)</f>
        <v>0</v>
      </c>
      <c r="F63" s="25">
        <f t="shared" si="34"/>
        <v>31812.31</v>
      </c>
      <c r="G63" s="25">
        <f>SUM(G58:G62)</f>
        <v>0</v>
      </c>
      <c r="H63" s="25">
        <f t="shared" si="34"/>
        <v>15000</v>
      </c>
      <c r="I63" s="25">
        <f t="shared" si="34"/>
        <v>0</v>
      </c>
      <c r="J63" s="25">
        <f t="shared" si="34"/>
        <v>46812.31</v>
      </c>
      <c r="K63" s="26">
        <f>J63/D63</f>
        <v>0.86983030691546925</v>
      </c>
      <c r="L63" s="1"/>
      <c r="M63" s="1"/>
    </row>
    <row r="64" spans="1:13">
      <c r="A64" s="40">
        <v>13</v>
      </c>
      <c r="B64" s="41" t="s">
        <v>33</v>
      </c>
      <c r="C64" s="15" t="s">
        <v>10</v>
      </c>
      <c r="D64" s="21">
        <v>79596.41</v>
      </c>
      <c r="E64" s="21"/>
      <c r="F64" s="21">
        <v>79596.41</v>
      </c>
      <c r="G64" s="21"/>
      <c r="H64" s="21"/>
      <c r="I64" s="21"/>
      <c r="J64" s="20">
        <f t="shared" si="31"/>
        <v>79596.41</v>
      </c>
      <c r="K64" s="22">
        <f t="shared" ref="K64:K68" si="35">J64/D64</f>
        <v>1</v>
      </c>
      <c r="L64" s="1"/>
      <c r="M64" s="1"/>
    </row>
    <row r="65" spans="1:13">
      <c r="A65" s="40"/>
      <c r="B65" s="41"/>
      <c r="C65" s="15" t="s">
        <v>11</v>
      </c>
      <c r="D65" s="61">
        <v>15000</v>
      </c>
      <c r="E65" s="61"/>
      <c r="F65" s="62">
        <v>14447.96</v>
      </c>
      <c r="G65" s="21"/>
      <c r="H65" s="21"/>
      <c r="I65" s="21"/>
      <c r="J65" s="20">
        <f t="shared" si="31"/>
        <v>14447.96</v>
      </c>
      <c r="K65" s="22">
        <f t="shared" si="35"/>
        <v>0.96319733333333324</v>
      </c>
      <c r="L65" s="1"/>
      <c r="M65" s="1"/>
    </row>
    <row r="66" spans="1:13">
      <c r="A66" s="40"/>
      <c r="B66" s="41"/>
      <c r="C66" s="15" t="s">
        <v>12</v>
      </c>
      <c r="D66" s="61"/>
      <c r="E66" s="61"/>
      <c r="F66" s="62"/>
      <c r="G66" s="21"/>
      <c r="H66" s="21"/>
      <c r="I66" s="21"/>
      <c r="J66" s="20">
        <f t="shared" si="31"/>
        <v>0</v>
      </c>
      <c r="K66" s="22" t="e">
        <f t="shared" si="35"/>
        <v>#DIV/0!</v>
      </c>
      <c r="L66" s="1"/>
      <c r="M66" s="1"/>
    </row>
    <row r="67" spans="1:13">
      <c r="A67" s="40"/>
      <c r="B67" s="41"/>
      <c r="C67" s="15" t="s">
        <v>13</v>
      </c>
      <c r="D67" s="21">
        <f>110000+20000+43883.68</f>
        <v>173883.68</v>
      </c>
      <c r="E67" s="21"/>
      <c r="F67" s="21">
        <v>108638.5</v>
      </c>
      <c r="G67" s="21">
        <v>0</v>
      </c>
      <c r="H67" s="21">
        <v>22023</v>
      </c>
      <c r="I67" s="21"/>
      <c r="J67" s="20">
        <f t="shared" si="31"/>
        <v>130661.5</v>
      </c>
      <c r="K67" s="22">
        <f t="shared" si="35"/>
        <v>0.75143049652503335</v>
      </c>
      <c r="L67" s="1"/>
      <c r="M67" s="1"/>
    </row>
    <row r="68" spans="1:13">
      <c r="A68" s="40"/>
      <c r="B68" s="41"/>
      <c r="C68" s="15" t="s">
        <v>14</v>
      </c>
      <c r="D68" s="21">
        <f>110000+50000</f>
        <v>160000</v>
      </c>
      <c r="E68" s="21"/>
      <c r="F68" s="21">
        <v>110000</v>
      </c>
      <c r="G68" s="21">
        <v>0</v>
      </c>
      <c r="H68" s="21"/>
      <c r="I68" s="21"/>
      <c r="J68" s="20">
        <f t="shared" si="31"/>
        <v>110000</v>
      </c>
      <c r="K68" s="22">
        <f t="shared" si="35"/>
        <v>0.6875</v>
      </c>
    </row>
    <row r="69" spans="1:13">
      <c r="A69" s="38" t="s">
        <v>15</v>
      </c>
      <c r="B69" s="39"/>
      <c r="C69" s="39"/>
      <c r="D69" s="25">
        <f>SUM(D64:D68)</f>
        <v>428480.08999999997</v>
      </c>
      <c r="E69" s="25">
        <f t="shared" ref="E69:I69" si="36">SUM(E64:E68)</f>
        <v>0</v>
      </c>
      <c r="F69" s="25">
        <f t="shared" si="36"/>
        <v>312682.87</v>
      </c>
      <c r="G69" s="25">
        <f t="shared" si="36"/>
        <v>0</v>
      </c>
      <c r="H69" s="25">
        <f t="shared" si="36"/>
        <v>22023</v>
      </c>
      <c r="I69" s="25">
        <f t="shared" si="36"/>
        <v>0</v>
      </c>
      <c r="J69" s="25">
        <f>SUM(J64:J68)</f>
        <v>334705.87</v>
      </c>
      <c r="K69" s="26">
        <f>J69/D69</f>
        <v>0.7811468439525393</v>
      </c>
    </row>
    <row r="70" spans="1:13">
      <c r="A70" s="40">
        <v>16</v>
      </c>
      <c r="B70" s="45" t="s">
        <v>21</v>
      </c>
      <c r="C70" s="15" t="s">
        <v>10</v>
      </c>
      <c r="D70" s="21">
        <v>59632.72</v>
      </c>
      <c r="E70" s="21"/>
      <c r="F70" s="21">
        <v>59632.72</v>
      </c>
      <c r="G70" s="21"/>
      <c r="H70" s="21"/>
      <c r="I70" s="21"/>
      <c r="J70" s="20">
        <f t="shared" si="31"/>
        <v>59632.72</v>
      </c>
      <c r="K70" s="22">
        <f t="shared" ref="K70:K74" si="37">J70/D70</f>
        <v>1</v>
      </c>
    </row>
    <row r="71" spans="1:13">
      <c r="A71" s="40"/>
      <c r="B71" s="45"/>
      <c r="C71" s="15" t="s">
        <v>11</v>
      </c>
      <c r="D71" s="31">
        <v>20000</v>
      </c>
      <c r="E71" s="21"/>
      <c r="F71" s="62">
        <v>16118.38</v>
      </c>
      <c r="G71" s="29"/>
      <c r="H71" s="21"/>
      <c r="I71" s="21"/>
      <c r="J71" s="20">
        <f t="shared" si="31"/>
        <v>16118.38</v>
      </c>
      <c r="K71" s="22">
        <f t="shared" si="37"/>
        <v>0.80591899999999994</v>
      </c>
    </row>
    <row r="72" spans="1:13">
      <c r="A72" s="40"/>
      <c r="B72" s="45"/>
      <c r="C72" s="15" t="s">
        <v>12</v>
      </c>
      <c r="D72" s="21"/>
      <c r="E72" s="21"/>
      <c r="F72" s="21"/>
      <c r="G72" s="21"/>
      <c r="H72" s="21"/>
      <c r="I72" s="21"/>
      <c r="J72" s="20">
        <f t="shared" si="31"/>
        <v>0</v>
      </c>
      <c r="K72" s="22" t="e">
        <f t="shared" si="37"/>
        <v>#DIV/0!</v>
      </c>
    </row>
    <row r="73" spans="1:13">
      <c r="A73" s="40"/>
      <c r="B73" s="45"/>
      <c r="C73" s="15" t="s">
        <v>13</v>
      </c>
      <c r="D73" s="21"/>
      <c r="E73" s="21"/>
      <c r="F73" s="21"/>
      <c r="G73" s="21"/>
      <c r="H73" s="21"/>
      <c r="I73" s="21"/>
      <c r="J73" s="20">
        <f t="shared" si="31"/>
        <v>0</v>
      </c>
      <c r="K73" s="22" t="e">
        <f t="shared" si="37"/>
        <v>#DIV/0!</v>
      </c>
    </row>
    <row r="74" spans="1:13">
      <c r="A74" s="40"/>
      <c r="B74" s="45"/>
      <c r="C74" s="15" t="s">
        <v>14</v>
      </c>
      <c r="D74" s="21"/>
      <c r="E74" s="21"/>
      <c r="F74" s="21"/>
      <c r="G74" s="21"/>
      <c r="H74" s="21"/>
      <c r="I74" s="21"/>
      <c r="J74" s="20">
        <f t="shared" si="31"/>
        <v>0</v>
      </c>
      <c r="K74" s="22" t="e">
        <f t="shared" si="37"/>
        <v>#DIV/0!</v>
      </c>
    </row>
    <row r="75" spans="1:13">
      <c r="A75" s="38" t="s">
        <v>15</v>
      </c>
      <c r="B75" s="39"/>
      <c r="C75" s="39"/>
      <c r="D75" s="25">
        <f>SUM(D70:D74)</f>
        <v>79632.72</v>
      </c>
      <c r="E75" s="25">
        <f t="shared" ref="E75:J75" si="38">SUM(E70:E74)</f>
        <v>0</v>
      </c>
      <c r="F75" s="25">
        <f t="shared" si="38"/>
        <v>75751.100000000006</v>
      </c>
      <c r="G75" s="25">
        <f>SUM(G70:G74)</f>
        <v>0</v>
      </c>
      <c r="H75" s="25">
        <f t="shared" si="38"/>
        <v>0</v>
      </c>
      <c r="I75" s="25">
        <f>SUM(I70:I74)</f>
        <v>0</v>
      </c>
      <c r="J75" s="25">
        <f t="shared" si="38"/>
        <v>75751.100000000006</v>
      </c>
      <c r="K75" s="26">
        <f>J75/D75</f>
        <v>0.9512559661405513</v>
      </c>
    </row>
    <row r="76" spans="1:13">
      <c r="A76" s="40">
        <v>17</v>
      </c>
      <c r="B76" s="45" t="s">
        <v>34</v>
      </c>
      <c r="C76" s="15" t="s">
        <v>10</v>
      </c>
      <c r="D76" s="21">
        <v>47185.33</v>
      </c>
      <c r="E76" s="21"/>
      <c r="F76" s="21">
        <v>47185.33</v>
      </c>
      <c r="G76" s="21"/>
      <c r="H76" s="21"/>
      <c r="I76" s="21"/>
      <c r="J76" s="20">
        <f>SUM(E76:I76)</f>
        <v>47185.33</v>
      </c>
      <c r="K76" s="22">
        <f t="shared" ref="K76:K80" si="39">J76/D76</f>
        <v>1</v>
      </c>
    </row>
    <row r="77" spans="1:13">
      <c r="A77" s="40"/>
      <c r="B77" s="45"/>
      <c r="C77" s="15" t="s">
        <v>11</v>
      </c>
      <c r="D77" s="61">
        <f>60200+17000</f>
        <v>77200</v>
      </c>
      <c r="E77" s="61"/>
      <c r="F77" s="62">
        <v>59443.6</v>
      </c>
      <c r="G77" s="21">
        <v>16873.7</v>
      </c>
      <c r="H77" s="21"/>
      <c r="I77" s="21"/>
      <c r="J77" s="20">
        <f t="shared" ref="J77:J80" si="40">SUM(E77:I77)</f>
        <v>76317.3</v>
      </c>
      <c r="K77" s="22">
        <f t="shared" si="39"/>
        <v>0.98856606217616583</v>
      </c>
    </row>
    <row r="78" spans="1:13">
      <c r="A78" s="40"/>
      <c r="B78" s="45"/>
      <c r="C78" s="15" t="s">
        <v>12</v>
      </c>
      <c r="D78" s="63"/>
      <c r="E78" s="21"/>
      <c r="F78" s="63"/>
      <c r="G78" s="21"/>
      <c r="H78" s="21"/>
      <c r="I78" s="21"/>
      <c r="J78" s="20">
        <f t="shared" si="40"/>
        <v>0</v>
      </c>
      <c r="K78" s="22" t="e">
        <f t="shared" si="39"/>
        <v>#DIV/0!</v>
      </c>
    </row>
    <row r="79" spans="1:13">
      <c r="A79" s="40"/>
      <c r="B79" s="45"/>
      <c r="C79" s="15" t="s">
        <v>13</v>
      </c>
      <c r="D79" s="21">
        <v>12000</v>
      </c>
      <c r="E79" s="21"/>
      <c r="F79" s="21"/>
      <c r="G79" s="21"/>
      <c r="H79" s="21">
        <v>0</v>
      </c>
      <c r="I79" s="21"/>
      <c r="J79" s="20">
        <f t="shared" si="40"/>
        <v>0</v>
      </c>
      <c r="K79" s="22">
        <f t="shared" si="39"/>
        <v>0</v>
      </c>
    </row>
    <row r="80" spans="1:13">
      <c r="A80" s="40"/>
      <c r="B80" s="45"/>
      <c r="C80" s="15" t="s">
        <v>14</v>
      </c>
      <c r="D80" s="21">
        <f>1902833+940074+958191.57+3625+426739.49</f>
        <v>4231463.0599999996</v>
      </c>
      <c r="E80" s="21"/>
      <c r="F80" s="21">
        <v>1888344.87</v>
      </c>
      <c r="G80" s="21">
        <f>691314.68+893378.88</f>
        <v>1584693.56</v>
      </c>
      <c r="H80" s="21">
        <v>0</v>
      </c>
      <c r="I80" s="21">
        <v>424164.48</v>
      </c>
      <c r="J80" s="20">
        <f t="shared" si="40"/>
        <v>3897202.91</v>
      </c>
      <c r="K80" s="22">
        <f t="shared" si="39"/>
        <v>0.92100601015290451</v>
      </c>
    </row>
    <row r="81" spans="1:11">
      <c r="A81" s="38" t="s">
        <v>15</v>
      </c>
      <c r="B81" s="39"/>
      <c r="C81" s="39"/>
      <c r="D81" s="25">
        <f>SUM(D76:D80)</f>
        <v>4367848.3899999997</v>
      </c>
      <c r="E81" s="25">
        <f t="shared" ref="E81:J81" si="41">SUM(E76:E80)</f>
        <v>0</v>
      </c>
      <c r="F81" s="25">
        <f t="shared" si="41"/>
        <v>1994973.8</v>
      </c>
      <c r="G81" s="25">
        <f t="shared" si="41"/>
        <v>1601567.26</v>
      </c>
      <c r="H81" s="25">
        <f t="shared" si="41"/>
        <v>0</v>
      </c>
      <c r="I81" s="25">
        <f t="shared" si="41"/>
        <v>424164.48</v>
      </c>
      <c r="J81" s="25">
        <f t="shared" si="41"/>
        <v>4020705.54</v>
      </c>
      <c r="K81" s="26">
        <f>J81/D81</f>
        <v>0.92052314572209781</v>
      </c>
    </row>
    <row r="82" spans="1:11">
      <c r="A82" s="40">
        <v>18</v>
      </c>
      <c r="B82" s="45" t="s">
        <v>38</v>
      </c>
      <c r="C82" s="15" t="s">
        <v>10</v>
      </c>
      <c r="D82" s="21">
        <v>18030.47</v>
      </c>
      <c r="E82" s="21"/>
      <c r="F82" s="21">
        <v>18030.47</v>
      </c>
      <c r="G82" s="21"/>
      <c r="H82" s="21"/>
      <c r="I82" s="21"/>
      <c r="J82" s="20">
        <f>SUM(E82:I82)</f>
        <v>18030.47</v>
      </c>
      <c r="K82" s="22">
        <f t="shared" ref="K82:K86" si="42">J82/D82</f>
        <v>1</v>
      </c>
    </row>
    <row r="83" spans="1:11">
      <c r="A83" s="40"/>
      <c r="B83" s="45"/>
      <c r="C83" s="15" t="s">
        <v>11</v>
      </c>
      <c r="D83" s="21"/>
      <c r="E83" s="21"/>
      <c r="F83" s="21"/>
      <c r="G83" s="21"/>
      <c r="H83" s="21"/>
      <c r="I83" s="21"/>
      <c r="J83" s="20">
        <f t="shared" ref="J83:J86" si="43">SUM(E83:I83)</f>
        <v>0</v>
      </c>
      <c r="K83" s="22" t="e">
        <f t="shared" si="42"/>
        <v>#DIV/0!</v>
      </c>
    </row>
    <row r="84" spans="1:11">
      <c r="A84" s="40"/>
      <c r="B84" s="45"/>
      <c r="C84" s="15" t="s">
        <v>12</v>
      </c>
      <c r="D84" s="21"/>
      <c r="E84" s="21"/>
      <c r="F84" s="63"/>
      <c r="G84" s="21"/>
      <c r="H84" s="21"/>
      <c r="I84" s="21"/>
      <c r="J84" s="20">
        <f t="shared" si="43"/>
        <v>0</v>
      </c>
      <c r="K84" s="22" t="e">
        <f t="shared" si="42"/>
        <v>#DIV/0!</v>
      </c>
    </row>
    <row r="85" spans="1:11" s="1" customFormat="1">
      <c r="A85" s="40"/>
      <c r="B85" s="45"/>
      <c r="C85" s="15" t="s">
        <v>13</v>
      </c>
      <c r="D85" s="21"/>
      <c r="E85" s="21"/>
      <c r="F85" s="21"/>
      <c r="G85" s="21"/>
      <c r="H85" s="21"/>
      <c r="I85" s="21"/>
      <c r="J85" s="20">
        <f t="shared" si="43"/>
        <v>0</v>
      </c>
      <c r="K85" s="22" t="e">
        <f t="shared" si="42"/>
        <v>#DIV/0!</v>
      </c>
    </row>
    <row r="86" spans="1:11">
      <c r="A86" s="40"/>
      <c r="B86" s="45"/>
      <c r="C86" s="15" t="s">
        <v>14</v>
      </c>
      <c r="D86" s="21"/>
      <c r="E86" s="21"/>
      <c r="F86" s="21"/>
      <c r="G86" s="21"/>
      <c r="H86" s="21"/>
      <c r="I86" s="21"/>
      <c r="J86" s="20">
        <f t="shared" si="43"/>
        <v>0</v>
      </c>
      <c r="K86" s="22" t="e">
        <f t="shared" si="42"/>
        <v>#DIV/0!</v>
      </c>
    </row>
    <row r="87" spans="1:11">
      <c r="A87" s="38" t="s">
        <v>15</v>
      </c>
      <c r="B87" s="39"/>
      <c r="C87" s="39"/>
      <c r="D87" s="25">
        <f>SUM(D82:D86)</f>
        <v>18030.47</v>
      </c>
      <c r="E87" s="25">
        <f t="shared" ref="E87:J87" si="44">SUM(E82:E86)</f>
        <v>0</v>
      </c>
      <c r="F87" s="25">
        <f>SUM(F82:F86)</f>
        <v>18030.47</v>
      </c>
      <c r="G87" s="25">
        <f t="shared" si="44"/>
        <v>0</v>
      </c>
      <c r="H87" s="25">
        <f t="shared" si="44"/>
        <v>0</v>
      </c>
      <c r="I87" s="25">
        <f t="shared" si="44"/>
        <v>0</v>
      </c>
      <c r="J87" s="25">
        <f t="shared" si="44"/>
        <v>18030.47</v>
      </c>
      <c r="K87" s="26">
        <f>J87/D87</f>
        <v>1</v>
      </c>
    </row>
    <row r="88" spans="1:11">
      <c r="A88" s="34">
        <v>19</v>
      </c>
      <c r="B88" s="35" t="s">
        <v>22</v>
      </c>
      <c r="C88" s="15" t="s">
        <v>10</v>
      </c>
      <c r="D88" s="21">
        <f>1127141.84+31999.99</f>
        <v>1159141.83</v>
      </c>
      <c r="E88" s="21"/>
      <c r="F88" s="21">
        <v>1118230.3500000001</v>
      </c>
      <c r="G88" s="21">
        <v>31999.99</v>
      </c>
      <c r="H88" s="21"/>
      <c r="I88" s="21"/>
      <c r="J88" s="20">
        <f>SUM(E88:I88)</f>
        <v>1150230.3400000001</v>
      </c>
      <c r="K88" s="22">
        <f t="shared" ref="K88:K93" si="45">J88/D88</f>
        <v>0.99231199343397003</v>
      </c>
    </row>
    <row r="89" spans="1:11">
      <c r="A89" s="34"/>
      <c r="B89" s="36"/>
      <c r="C89" s="15" t="s">
        <v>11</v>
      </c>
      <c r="D89" s="21">
        <f>415007+2972.7</f>
        <v>417979.7</v>
      </c>
      <c r="E89" s="21"/>
      <c r="F89" s="62">
        <v>414832.24</v>
      </c>
      <c r="G89" s="62">
        <v>2845.91</v>
      </c>
      <c r="H89" s="21"/>
      <c r="I89" s="21"/>
      <c r="J89" s="20">
        <f t="shared" ref="J89:J137" si="46">SUM(E89:I89)</f>
        <v>417678.14999999997</v>
      </c>
      <c r="K89" s="22">
        <f t="shared" si="45"/>
        <v>0.99927855347998951</v>
      </c>
    </row>
    <row r="90" spans="1:11">
      <c r="A90" s="34"/>
      <c r="B90" s="36"/>
      <c r="C90" s="15" t="s">
        <v>12</v>
      </c>
      <c r="D90" s="21">
        <f>30000</f>
        <v>30000</v>
      </c>
      <c r="E90" s="21"/>
      <c r="F90" s="21">
        <v>29999.41</v>
      </c>
      <c r="G90" s="21"/>
      <c r="H90" s="21"/>
      <c r="I90" s="21"/>
      <c r="J90" s="20">
        <f t="shared" si="46"/>
        <v>29999.41</v>
      </c>
      <c r="K90" s="22">
        <f t="shared" si="45"/>
        <v>0.99998033333333336</v>
      </c>
    </row>
    <row r="91" spans="1:11">
      <c r="A91" s="34"/>
      <c r="B91" s="36"/>
      <c r="C91" s="15" t="s">
        <v>13</v>
      </c>
      <c r="D91" s="63"/>
      <c r="E91" s="21"/>
      <c r="F91" s="63"/>
      <c r="G91" s="21"/>
      <c r="H91" s="21"/>
      <c r="I91" s="21"/>
      <c r="J91" s="20">
        <f t="shared" si="46"/>
        <v>0</v>
      </c>
      <c r="K91" s="22" t="e">
        <f t="shared" si="45"/>
        <v>#DIV/0!</v>
      </c>
    </row>
    <row r="92" spans="1:11">
      <c r="A92" s="34"/>
      <c r="B92" s="36"/>
      <c r="C92" s="15" t="s">
        <v>14</v>
      </c>
      <c r="D92" s="21">
        <f>90000</f>
        <v>90000</v>
      </c>
      <c r="E92" s="21"/>
      <c r="F92" s="21">
        <v>89470</v>
      </c>
      <c r="G92" s="21"/>
      <c r="H92" s="21"/>
      <c r="I92" s="21"/>
      <c r="J92" s="20">
        <f>SUM(E92:I92)</f>
        <v>89470</v>
      </c>
      <c r="K92" s="22">
        <f t="shared" si="45"/>
        <v>0.99411111111111106</v>
      </c>
    </row>
    <row r="93" spans="1:11" ht="25.5">
      <c r="A93" s="34"/>
      <c r="B93" s="37"/>
      <c r="C93" s="16" t="s">
        <v>17</v>
      </c>
      <c r="D93" s="65"/>
      <c r="E93" s="65"/>
      <c r="F93" s="63"/>
      <c r="G93" s="63"/>
      <c r="H93" s="63"/>
      <c r="I93" s="27"/>
      <c r="J93" s="20">
        <f>SUM(E93:I93)</f>
        <v>0</v>
      </c>
      <c r="K93" s="22" t="e">
        <f t="shared" si="45"/>
        <v>#DIV/0!</v>
      </c>
    </row>
    <row r="94" spans="1:11">
      <c r="A94" s="38" t="s">
        <v>15</v>
      </c>
      <c r="B94" s="39"/>
      <c r="C94" s="39"/>
      <c r="D94" s="25">
        <f>SUM(D88:D93)</f>
        <v>1697121.53</v>
      </c>
      <c r="E94" s="25">
        <f t="shared" ref="E94:I94" si="47">SUM(E88:E93)</f>
        <v>0</v>
      </c>
      <c r="F94" s="25">
        <f t="shared" si="47"/>
        <v>1652532</v>
      </c>
      <c r="G94" s="25">
        <f t="shared" si="47"/>
        <v>34845.9</v>
      </c>
      <c r="H94" s="25">
        <f t="shared" si="47"/>
        <v>0</v>
      </c>
      <c r="I94" s="25">
        <f t="shared" si="47"/>
        <v>0</v>
      </c>
      <c r="J94" s="25">
        <f>SUM(J88:J93)</f>
        <v>1687377.9</v>
      </c>
      <c r="K94" s="26">
        <f>J94/D94</f>
        <v>0.9942587317244157</v>
      </c>
    </row>
    <row r="95" spans="1:11">
      <c r="A95" s="40">
        <v>20</v>
      </c>
      <c r="B95" s="35" t="s">
        <v>35</v>
      </c>
      <c r="C95" s="15" t="s">
        <v>10</v>
      </c>
      <c r="D95" s="21">
        <v>73800.149999999994</v>
      </c>
      <c r="E95" s="21"/>
      <c r="F95" s="21">
        <v>73800.149999999994</v>
      </c>
      <c r="G95" s="21"/>
      <c r="H95" s="21"/>
      <c r="I95" s="21"/>
      <c r="J95" s="20">
        <f t="shared" si="46"/>
        <v>73800.149999999994</v>
      </c>
      <c r="K95" s="22">
        <f t="shared" ref="K95:K99" si="48">J95/D95</f>
        <v>1</v>
      </c>
    </row>
    <row r="96" spans="1:11">
      <c r="A96" s="40"/>
      <c r="B96" s="36"/>
      <c r="C96" s="15" t="s">
        <v>11</v>
      </c>
      <c r="D96" s="61">
        <f>12000+5000</f>
        <v>17000</v>
      </c>
      <c r="E96" s="61"/>
      <c r="F96" s="21">
        <v>11994.95</v>
      </c>
      <c r="G96" s="21">
        <v>4867.16</v>
      </c>
      <c r="H96" s="21"/>
      <c r="I96" s="21"/>
      <c r="J96" s="20">
        <f t="shared" si="46"/>
        <v>16862.11</v>
      </c>
      <c r="K96" s="22">
        <f t="shared" si="48"/>
        <v>0.99188882352941177</v>
      </c>
    </row>
    <row r="97" spans="1:11">
      <c r="A97" s="40"/>
      <c r="B97" s="36"/>
      <c r="C97" s="15" t="s">
        <v>12</v>
      </c>
      <c r="D97" s="21">
        <v>10000</v>
      </c>
      <c r="E97" s="21"/>
      <c r="F97" s="21">
        <v>9999.36</v>
      </c>
      <c r="G97" s="21"/>
      <c r="H97" s="21"/>
      <c r="I97" s="21"/>
      <c r="J97" s="20">
        <f t="shared" si="46"/>
        <v>9999.36</v>
      </c>
      <c r="K97" s="22">
        <f t="shared" si="48"/>
        <v>0.99993600000000005</v>
      </c>
    </row>
    <row r="98" spans="1:11">
      <c r="A98" s="40"/>
      <c r="B98" s="36"/>
      <c r="C98" s="15" t="s">
        <v>13</v>
      </c>
      <c r="D98" s="21"/>
      <c r="E98" s="21"/>
      <c r="F98" s="21"/>
      <c r="G98" s="21"/>
      <c r="H98" s="21"/>
      <c r="I98" s="21"/>
      <c r="J98" s="20">
        <f t="shared" si="46"/>
        <v>0</v>
      </c>
      <c r="K98" s="22" t="e">
        <f t="shared" si="48"/>
        <v>#DIV/0!</v>
      </c>
    </row>
    <row r="99" spans="1:11">
      <c r="A99" s="40"/>
      <c r="B99" s="37"/>
      <c r="C99" s="15" t="s">
        <v>14</v>
      </c>
      <c r="D99" s="21"/>
      <c r="E99" s="21"/>
      <c r="F99" s="21"/>
      <c r="G99" s="21"/>
      <c r="H99" s="21"/>
      <c r="I99" s="21"/>
      <c r="J99" s="20">
        <f t="shared" si="46"/>
        <v>0</v>
      </c>
      <c r="K99" s="22" t="e">
        <f t="shared" si="48"/>
        <v>#DIV/0!</v>
      </c>
    </row>
    <row r="100" spans="1:11">
      <c r="A100" s="38" t="s">
        <v>15</v>
      </c>
      <c r="B100" s="39"/>
      <c r="C100" s="39"/>
      <c r="D100" s="25">
        <f>SUM(D95:D99)</f>
        <v>100800.15</v>
      </c>
      <c r="E100" s="25">
        <f t="shared" ref="E100:J100" si="49">SUM(E95:E99)</f>
        <v>0</v>
      </c>
      <c r="F100" s="25">
        <f t="shared" si="49"/>
        <v>95794.459999999992</v>
      </c>
      <c r="G100" s="25">
        <f t="shared" si="49"/>
        <v>4867.16</v>
      </c>
      <c r="H100" s="25">
        <f t="shared" si="49"/>
        <v>0</v>
      </c>
      <c r="I100" s="25">
        <f t="shared" si="49"/>
        <v>0</v>
      </c>
      <c r="J100" s="25">
        <f t="shared" si="49"/>
        <v>100661.62</v>
      </c>
      <c r="K100" s="26">
        <f>J100/D100</f>
        <v>0.99862569648953892</v>
      </c>
    </row>
    <row r="101" spans="1:11">
      <c r="A101" s="34">
        <v>21</v>
      </c>
      <c r="B101" s="35" t="s">
        <v>41</v>
      </c>
      <c r="C101" s="15" t="s">
        <v>10</v>
      </c>
      <c r="D101" s="21">
        <v>0</v>
      </c>
      <c r="E101" s="21">
        <v>0</v>
      </c>
      <c r="F101" s="21">
        <v>0</v>
      </c>
      <c r="G101" s="21"/>
      <c r="H101" s="21"/>
      <c r="I101" s="21"/>
      <c r="J101" s="20">
        <f>SUM(E101:I101)</f>
        <v>0</v>
      </c>
      <c r="K101" s="22" t="e">
        <f t="shared" ref="K101:K106" si="50">J101/D101</f>
        <v>#DIV/0!</v>
      </c>
    </row>
    <row r="102" spans="1:11">
      <c r="A102" s="34"/>
      <c r="B102" s="36"/>
      <c r="C102" s="15" t="s">
        <v>11</v>
      </c>
      <c r="D102" s="21">
        <v>0</v>
      </c>
      <c r="E102" s="21">
        <v>0</v>
      </c>
      <c r="F102" s="21">
        <v>0</v>
      </c>
      <c r="G102" s="62"/>
      <c r="H102" s="21"/>
      <c r="I102" s="21"/>
      <c r="J102" s="20">
        <f t="shared" ref="J102:J104" si="51">SUM(E102:I102)</f>
        <v>0</v>
      </c>
      <c r="K102" s="22" t="e">
        <f t="shared" si="50"/>
        <v>#DIV/0!</v>
      </c>
    </row>
    <row r="103" spans="1:11">
      <c r="A103" s="34"/>
      <c r="B103" s="36"/>
      <c r="C103" s="15" t="s">
        <v>12</v>
      </c>
      <c r="D103" s="21">
        <v>0</v>
      </c>
      <c r="E103" s="21">
        <v>0</v>
      </c>
      <c r="F103" s="21">
        <v>0</v>
      </c>
      <c r="G103" s="21"/>
      <c r="H103" s="21"/>
      <c r="I103" s="21"/>
      <c r="J103" s="20">
        <f t="shared" si="51"/>
        <v>0</v>
      </c>
      <c r="K103" s="22" t="e">
        <f t="shared" si="50"/>
        <v>#DIV/0!</v>
      </c>
    </row>
    <row r="104" spans="1:11">
      <c r="A104" s="34"/>
      <c r="B104" s="36"/>
      <c r="C104" s="15" t="s">
        <v>13</v>
      </c>
      <c r="D104" s="31">
        <v>0</v>
      </c>
      <c r="E104" s="21">
        <v>0</v>
      </c>
      <c r="F104" s="31">
        <v>0</v>
      </c>
      <c r="G104" s="21"/>
      <c r="H104" s="21"/>
      <c r="I104" s="21"/>
      <c r="J104" s="20">
        <f t="shared" si="51"/>
        <v>0</v>
      </c>
      <c r="K104" s="22" t="e">
        <f t="shared" si="50"/>
        <v>#DIV/0!</v>
      </c>
    </row>
    <row r="105" spans="1:11">
      <c r="A105" s="34"/>
      <c r="B105" s="36"/>
      <c r="C105" s="15" t="s">
        <v>14</v>
      </c>
      <c r="D105" s="21">
        <v>160000</v>
      </c>
      <c r="E105" s="21"/>
      <c r="F105" s="21">
        <v>35512.6</v>
      </c>
      <c r="G105" s="21"/>
      <c r="H105" s="21"/>
      <c r="I105" s="21"/>
      <c r="J105" s="20">
        <f>SUM(E105:I105)</f>
        <v>35512.6</v>
      </c>
      <c r="K105" s="22">
        <f t="shared" si="50"/>
        <v>0.22195374999999998</v>
      </c>
    </row>
    <row r="106" spans="1:11" ht="25.5">
      <c r="A106" s="34"/>
      <c r="B106" s="37"/>
      <c r="C106" s="16" t="s">
        <v>17</v>
      </c>
      <c r="D106" s="65"/>
      <c r="E106" s="65"/>
      <c r="F106" s="63"/>
      <c r="G106" s="63"/>
      <c r="H106" s="27"/>
      <c r="I106" s="27"/>
      <c r="J106" s="20">
        <f>SUM(E106:I106)</f>
        <v>0</v>
      </c>
      <c r="K106" s="22" t="e">
        <f t="shared" si="50"/>
        <v>#DIV/0!</v>
      </c>
    </row>
    <row r="107" spans="1:11">
      <c r="A107" s="38" t="s">
        <v>15</v>
      </c>
      <c r="B107" s="39"/>
      <c r="C107" s="39"/>
      <c r="D107" s="25">
        <f>SUM(D101:D106)</f>
        <v>160000</v>
      </c>
      <c r="E107" s="25">
        <f t="shared" ref="E107:I107" si="52">SUM(E101:E106)</f>
        <v>0</v>
      </c>
      <c r="F107" s="25">
        <f t="shared" si="52"/>
        <v>35512.6</v>
      </c>
      <c r="G107" s="25">
        <f t="shared" si="52"/>
        <v>0</v>
      </c>
      <c r="H107" s="25">
        <f t="shared" si="52"/>
        <v>0</v>
      </c>
      <c r="I107" s="25">
        <f t="shared" si="52"/>
        <v>0</v>
      </c>
      <c r="J107" s="25">
        <f>SUM(J101:J106)</f>
        <v>35512.6</v>
      </c>
      <c r="K107" s="26">
        <f>J107/D107</f>
        <v>0.22195374999999998</v>
      </c>
    </row>
    <row r="108" spans="1:11">
      <c r="A108" s="40">
        <v>22</v>
      </c>
      <c r="B108" s="35" t="s">
        <v>36</v>
      </c>
      <c r="C108" s="15" t="s">
        <v>10</v>
      </c>
      <c r="D108" s="21">
        <v>86529.88</v>
      </c>
      <c r="E108" s="21"/>
      <c r="F108" s="21">
        <v>86529.88</v>
      </c>
      <c r="G108" s="21"/>
      <c r="H108" s="21"/>
      <c r="I108" s="21"/>
      <c r="J108" s="20">
        <f t="shared" si="46"/>
        <v>86529.88</v>
      </c>
      <c r="K108" s="22">
        <f t="shared" ref="K108:K112" si="53">J108/D108</f>
        <v>1</v>
      </c>
    </row>
    <row r="109" spans="1:11">
      <c r="A109" s="40"/>
      <c r="B109" s="36"/>
      <c r="C109" s="15" t="s">
        <v>11</v>
      </c>
      <c r="D109" s="66">
        <f>44500</f>
        <v>44500</v>
      </c>
      <c r="E109" s="61"/>
      <c r="F109" s="62">
        <v>44428.63</v>
      </c>
      <c r="G109" s="21"/>
      <c r="H109" s="21"/>
      <c r="I109" s="21"/>
      <c r="J109" s="20">
        <f t="shared" si="46"/>
        <v>44428.63</v>
      </c>
      <c r="K109" s="22">
        <f t="shared" si="53"/>
        <v>0.99839617977528083</v>
      </c>
    </row>
    <row r="110" spans="1:11">
      <c r="A110" s="40"/>
      <c r="B110" s="36"/>
      <c r="C110" s="15" t="s">
        <v>12</v>
      </c>
      <c r="D110" s="21"/>
      <c r="E110" s="21"/>
      <c r="F110" s="21"/>
      <c r="G110" s="21"/>
      <c r="H110" s="21"/>
      <c r="I110" s="21"/>
      <c r="J110" s="20">
        <f t="shared" si="46"/>
        <v>0</v>
      </c>
      <c r="K110" s="22" t="e">
        <f t="shared" si="53"/>
        <v>#DIV/0!</v>
      </c>
    </row>
    <row r="111" spans="1:11">
      <c r="A111" s="40"/>
      <c r="B111" s="36"/>
      <c r="C111" s="15" t="s">
        <v>13</v>
      </c>
      <c r="D111" s="31">
        <f>85000</f>
        <v>85000</v>
      </c>
      <c r="E111" s="21"/>
      <c r="F111" s="63">
        <v>84986.35</v>
      </c>
      <c r="G111" s="21"/>
      <c r="H111" s="21"/>
      <c r="I111" s="21"/>
      <c r="J111" s="20">
        <f t="shared" si="46"/>
        <v>84986.35</v>
      </c>
      <c r="K111" s="22">
        <f t="shared" si="53"/>
        <v>0.99983941176470592</v>
      </c>
    </row>
    <row r="112" spans="1:11">
      <c r="A112" s="40"/>
      <c r="B112" s="37"/>
      <c r="C112" s="15" t="s">
        <v>14</v>
      </c>
      <c r="D112" s="21">
        <f>30000+25000</f>
        <v>55000</v>
      </c>
      <c r="E112" s="21"/>
      <c r="F112" s="67">
        <v>24666</v>
      </c>
      <c r="G112" s="21">
        <v>0</v>
      </c>
      <c r="H112" s="21"/>
      <c r="I112" s="21"/>
      <c r="J112" s="20">
        <f t="shared" si="46"/>
        <v>24666</v>
      </c>
      <c r="K112" s="22">
        <f t="shared" si="53"/>
        <v>0.44847272727272725</v>
      </c>
    </row>
    <row r="113" spans="1:11">
      <c r="A113" s="38" t="s">
        <v>15</v>
      </c>
      <c r="B113" s="39"/>
      <c r="C113" s="39"/>
      <c r="D113" s="25">
        <f>SUM(D108:D112)</f>
        <v>271029.88</v>
      </c>
      <c r="E113" s="25">
        <f t="shared" ref="E113:J113" si="54">SUM(E108:E112)</f>
        <v>0</v>
      </c>
      <c r="F113" s="25">
        <f>SUM(F108:F112)</f>
        <v>240610.86000000002</v>
      </c>
      <c r="G113" s="25">
        <f t="shared" si="54"/>
        <v>0</v>
      </c>
      <c r="H113" s="25">
        <f t="shared" si="54"/>
        <v>0</v>
      </c>
      <c r="I113" s="25">
        <f t="shared" si="54"/>
        <v>0</v>
      </c>
      <c r="J113" s="25">
        <f t="shared" si="54"/>
        <v>240610.86000000002</v>
      </c>
      <c r="K113" s="26">
        <f>J113/D113</f>
        <v>0.8877650685599684</v>
      </c>
    </row>
    <row r="114" spans="1:11">
      <c r="A114" s="47">
        <v>23</v>
      </c>
      <c r="B114" s="45" t="s">
        <v>23</v>
      </c>
      <c r="C114" s="15" t="s">
        <v>10</v>
      </c>
      <c r="D114" s="21">
        <v>58697.95</v>
      </c>
      <c r="E114" s="21"/>
      <c r="F114" s="21">
        <v>58697.95</v>
      </c>
      <c r="G114" s="21"/>
      <c r="H114" s="21"/>
      <c r="I114" s="21"/>
      <c r="J114" s="20">
        <f t="shared" si="46"/>
        <v>58697.95</v>
      </c>
      <c r="K114" s="22">
        <f t="shared" ref="K114:K118" si="55">J114/D114</f>
        <v>1</v>
      </c>
    </row>
    <row r="115" spans="1:11">
      <c r="A115" s="47"/>
      <c r="B115" s="45"/>
      <c r="C115" s="15" t="s">
        <v>11</v>
      </c>
      <c r="D115" s="21">
        <v>153797</v>
      </c>
      <c r="E115" s="21"/>
      <c r="F115" s="62">
        <v>151528.62</v>
      </c>
      <c r="G115" s="62"/>
      <c r="H115" s="21"/>
      <c r="I115" s="21"/>
      <c r="J115" s="20">
        <f t="shared" si="46"/>
        <v>151528.62</v>
      </c>
      <c r="K115" s="22">
        <f t="shared" si="55"/>
        <v>0.98525081763623479</v>
      </c>
    </row>
    <row r="116" spans="1:11">
      <c r="A116" s="47"/>
      <c r="B116" s="45"/>
      <c r="C116" s="15" t="s">
        <v>12</v>
      </c>
      <c r="D116" s="21">
        <f>45000+10183.5</f>
        <v>55183.5</v>
      </c>
      <c r="E116" s="21"/>
      <c r="F116" s="62">
        <v>45000</v>
      </c>
      <c r="G116" s="62">
        <v>10183.5</v>
      </c>
      <c r="H116" s="21"/>
      <c r="I116" s="21"/>
      <c r="J116" s="20">
        <f t="shared" si="46"/>
        <v>55183.5</v>
      </c>
      <c r="K116" s="22">
        <f t="shared" si="55"/>
        <v>1</v>
      </c>
    </row>
    <row r="117" spans="1:11">
      <c r="A117" s="47"/>
      <c r="B117" s="45"/>
      <c r="C117" s="15" t="s">
        <v>13</v>
      </c>
      <c r="D117" s="63">
        <f>36000+3000</f>
        <v>39000</v>
      </c>
      <c r="E117" s="21"/>
      <c r="F117" s="63">
        <v>36000</v>
      </c>
      <c r="G117" s="21">
        <v>200</v>
      </c>
      <c r="H117" s="21"/>
      <c r="I117" s="21"/>
      <c r="J117" s="20">
        <f t="shared" si="46"/>
        <v>36200</v>
      </c>
      <c r="K117" s="22">
        <f t="shared" si="55"/>
        <v>0.92820512820512824</v>
      </c>
    </row>
    <row r="118" spans="1:11">
      <c r="A118" s="47"/>
      <c r="B118" s="45"/>
      <c r="C118" s="15" t="s">
        <v>14</v>
      </c>
      <c r="D118" s="21">
        <f>167500+37500</f>
        <v>205000</v>
      </c>
      <c r="E118" s="21"/>
      <c r="F118" s="21">
        <v>140956.34</v>
      </c>
      <c r="G118" s="21">
        <v>0</v>
      </c>
      <c r="H118" s="21"/>
      <c r="I118" s="21"/>
      <c r="J118" s="20">
        <f t="shared" si="46"/>
        <v>140956.34</v>
      </c>
      <c r="K118" s="22">
        <f t="shared" si="55"/>
        <v>0.68759190243902435</v>
      </c>
    </row>
    <row r="119" spans="1:11">
      <c r="A119" s="38" t="s">
        <v>15</v>
      </c>
      <c r="B119" s="39"/>
      <c r="C119" s="39"/>
      <c r="D119" s="25">
        <f>SUM(D114:D118)</f>
        <v>511678.45</v>
      </c>
      <c r="E119" s="25">
        <f t="shared" ref="E119:J119" si="56">SUM(E114:E118)</f>
        <v>0</v>
      </c>
      <c r="F119" s="25">
        <f>SUM(F114:F118)</f>
        <v>432182.91000000003</v>
      </c>
      <c r="G119" s="25">
        <f t="shared" si="56"/>
        <v>10383.5</v>
      </c>
      <c r="H119" s="25">
        <f t="shared" si="56"/>
        <v>0</v>
      </c>
      <c r="I119" s="25">
        <f t="shared" si="56"/>
        <v>0</v>
      </c>
      <c r="J119" s="25">
        <f t="shared" si="56"/>
        <v>442566.41000000003</v>
      </c>
      <c r="K119" s="26">
        <f>J119/D119</f>
        <v>0.86493071967365442</v>
      </c>
    </row>
    <row r="120" spans="1:11">
      <c r="A120" s="48">
        <v>24</v>
      </c>
      <c r="B120" s="35" t="s">
        <v>24</v>
      </c>
      <c r="C120" s="15" t="s">
        <v>10</v>
      </c>
      <c r="D120" s="21">
        <v>118518.58</v>
      </c>
      <c r="E120" s="21"/>
      <c r="F120" s="30">
        <v>118518.58</v>
      </c>
      <c r="G120" s="21"/>
      <c r="H120" s="21"/>
      <c r="I120" s="21"/>
      <c r="J120" s="20">
        <f t="shared" si="46"/>
        <v>118518.58</v>
      </c>
      <c r="K120" s="22">
        <f t="shared" ref="K120:K124" si="57">J120/D120</f>
        <v>1</v>
      </c>
    </row>
    <row r="121" spans="1:11">
      <c r="A121" s="48"/>
      <c r="B121" s="36"/>
      <c r="C121" s="15" t="s">
        <v>11</v>
      </c>
      <c r="D121" s="21">
        <f>5600+24000</f>
        <v>29600</v>
      </c>
      <c r="E121" s="21"/>
      <c r="F121" s="62">
        <v>5571.13</v>
      </c>
      <c r="G121" s="62">
        <v>19299.27</v>
      </c>
      <c r="H121" s="21"/>
      <c r="I121" s="21"/>
      <c r="J121" s="20">
        <f t="shared" si="46"/>
        <v>24870.400000000001</v>
      </c>
      <c r="K121" s="22">
        <f t="shared" si="57"/>
        <v>0.84021621621621623</v>
      </c>
    </row>
    <row r="122" spans="1:11">
      <c r="A122" s="48"/>
      <c r="B122" s="36"/>
      <c r="C122" s="15" t="s">
        <v>12</v>
      </c>
      <c r="D122" s="21"/>
      <c r="E122" s="21"/>
      <c r="F122" s="21"/>
      <c r="G122" s="21"/>
      <c r="H122" s="21"/>
      <c r="I122" s="21"/>
      <c r="J122" s="20">
        <f t="shared" si="46"/>
        <v>0</v>
      </c>
      <c r="K122" s="22" t="e">
        <f t="shared" si="57"/>
        <v>#DIV/0!</v>
      </c>
    </row>
    <row r="123" spans="1:11">
      <c r="A123" s="48"/>
      <c r="B123" s="36"/>
      <c r="C123" s="15" t="s">
        <v>13</v>
      </c>
      <c r="D123" s="21"/>
      <c r="E123" s="21"/>
      <c r="F123" s="21"/>
      <c r="G123" s="21"/>
      <c r="H123" s="21"/>
      <c r="I123" s="21"/>
      <c r="J123" s="20">
        <f t="shared" si="46"/>
        <v>0</v>
      </c>
      <c r="K123" s="22" t="e">
        <f t="shared" si="57"/>
        <v>#DIV/0!</v>
      </c>
    </row>
    <row r="124" spans="1:11">
      <c r="A124" s="48"/>
      <c r="B124" s="37"/>
      <c r="C124" s="15" t="s">
        <v>14</v>
      </c>
      <c r="D124" s="21"/>
      <c r="E124" s="21"/>
      <c r="F124" s="21">
        <v>0</v>
      </c>
      <c r="G124" s="21"/>
      <c r="H124" s="21"/>
      <c r="I124" s="21"/>
      <c r="J124" s="20">
        <f t="shared" si="46"/>
        <v>0</v>
      </c>
      <c r="K124" s="22" t="e">
        <f t="shared" si="57"/>
        <v>#DIV/0!</v>
      </c>
    </row>
    <row r="125" spans="1:11">
      <c r="A125" s="38" t="s">
        <v>15</v>
      </c>
      <c r="B125" s="39"/>
      <c r="C125" s="39"/>
      <c r="D125" s="25">
        <f>SUM(D120:D124)</f>
        <v>148118.58000000002</v>
      </c>
      <c r="E125" s="25">
        <f t="shared" ref="E125:J125" si="58">SUM(E120:E124)</f>
        <v>0</v>
      </c>
      <c r="F125" s="25">
        <f t="shared" si="58"/>
        <v>124089.71</v>
      </c>
      <c r="G125" s="25">
        <f t="shared" si="58"/>
        <v>19299.27</v>
      </c>
      <c r="H125" s="25">
        <f t="shared" si="58"/>
        <v>0</v>
      </c>
      <c r="I125" s="25">
        <f t="shared" si="58"/>
        <v>0</v>
      </c>
      <c r="J125" s="25">
        <f t="shared" si="58"/>
        <v>143388.98000000001</v>
      </c>
      <c r="K125" s="26">
        <f>J125/D125</f>
        <v>0.96806882701684016</v>
      </c>
    </row>
    <row r="126" spans="1:11">
      <c r="A126" s="49">
        <v>25</v>
      </c>
      <c r="B126" s="52" t="s">
        <v>37</v>
      </c>
      <c r="C126" s="15" t="s">
        <v>10</v>
      </c>
      <c r="D126" s="21">
        <f>3675366.82+3239.01</f>
        <v>3678605.8299999996</v>
      </c>
      <c r="E126" s="21"/>
      <c r="F126" s="30">
        <v>3674780.29</v>
      </c>
      <c r="G126" s="21"/>
      <c r="H126" s="21"/>
      <c r="I126" s="21">
        <v>3239.01</v>
      </c>
      <c r="J126" s="20">
        <f t="shared" si="46"/>
        <v>3678019.3</v>
      </c>
      <c r="K126" s="22">
        <f t="shared" ref="K126:K131" si="59">J126/D126</f>
        <v>0.99984055644254777</v>
      </c>
    </row>
    <row r="127" spans="1:11">
      <c r="A127" s="50"/>
      <c r="B127" s="53"/>
      <c r="C127" s="15" t="s">
        <v>11</v>
      </c>
      <c r="D127" s="61">
        <v>314542</v>
      </c>
      <c r="E127" s="61"/>
      <c r="F127" s="62">
        <v>303656.3</v>
      </c>
      <c r="G127" s="21"/>
      <c r="H127" s="21"/>
      <c r="I127" s="21"/>
      <c r="J127" s="20">
        <f t="shared" si="46"/>
        <v>303656.3</v>
      </c>
      <c r="K127" s="22">
        <f t="shared" si="59"/>
        <v>0.96539190314806922</v>
      </c>
    </row>
    <row r="128" spans="1:11">
      <c r="A128" s="50"/>
      <c r="B128" s="53"/>
      <c r="C128" s="15" t="s">
        <v>12</v>
      </c>
      <c r="D128" s="21"/>
      <c r="E128" s="21"/>
      <c r="F128" s="21"/>
      <c r="G128" s="21"/>
      <c r="H128" s="21"/>
      <c r="I128" s="21"/>
      <c r="J128" s="20">
        <f t="shared" si="46"/>
        <v>0</v>
      </c>
      <c r="K128" s="22" t="e">
        <f t="shared" si="59"/>
        <v>#DIV/0!</v>
      </c>
    </row>
    <row r="129" spans="1:11">
      <c r="A129" s="50"/>
      <c r="B129" s="53"/>
      <c r="C129" s="15" t="s">
        <v>13</v>
      </c>
      <c r="D129" s="21"/>
      <c r="E129" s="21"/>
      <c r="F129" s="21"/>
      <c r="G129" s="21"/>
      <c r="H129" s="21"/>
      <c r="I129" s="21"/>
      <c r="J129" s="20">
        <f t="shared" si="46"/>
        <v>0</v>
      </c>
      <c r="K129" s="22" t="e">
        <f t="shared" si="59"/>
        <v>#DIV/0!</v>
      </c>
    </row>
    <row r="130" spans="1:11">
      <c r="A130" s="50"/>
      <c r="B130" s="53"/>
      <c r="C130" s="15" t="s">
        <v>14</v>
      </c>
      <c r="D130" s="20"/>
      <c r="E130" s="21"/>
      <c r="F130" s="21"/>
      <c r="G130" s="21"/>
      <c r="H130" s="21"/>
      <c r="I130" s="21"/>
      <c r="J130" s="20">
        <f>SUM(E130:I130)</f>
        <v>0</v>
      </c>
      <c r="K130" s="22" t="e">
        <f t="shared" si="59"/>
        <v>#DIV/0!</v>
      </c>
    </row>
    <row r="131" spans="1:11">
      <c r="A131" s="51"/>
      <c r="B131" s="54"/>
      <c r="C131" s="15" t="s">
        <v>16</v>
      </c>
      <c r="D131" s="20"/>
      <c r="E131" s="21"/>
      <c r="F131" s="21"/>
      <c r="G131" s="21"/>
      <c r="H131" s="21"/>
      <c r="I131" s="21"/>
      <c r="J131" s="20">
        <f t="shared" si="46"/>
        <v>0</v>
      </c>
      <c r="K131" s="22" t="e">
        <f t="shared" si="59"/>
        <v>#DIV/0!</v>
      </c>
    </row>
    <row r="132" spans="1:11">
      <c r="A132" s="38" t="s">
        <v>15</v>
      </c>
      <c r="B132" s="39"/>
      <c r="C132" s="39"/>
      <c r="D132" s="25">
        <f>SUM(D126:D131)</f>
        <v>3993147.8299999996</v>
      </c>
      <c r="E132" s="25">
        <f t="shared" ref="E132:I132" si="60">SUM(E126:E131)</f>
        <v>0</v>
      </c>
      <c r="F132" s="25">
        <f t="shared" si="60"/>
        <v>3978436.59</v>
      </c>
      <c r="G132" s="25">
        <f t="shared" si="60"/>
        <v>0</v>
      </c>
      <c r="H132" s="25">
        <f t="shared" si="60"/>
        <v>0</v>
      </c>
      <c r="I132" s="25">
        <f t="shared" si="60"/>
        <v>3239.01</v>
      </c>
      <c r="J132" s="25">
        <f>SUM(J126:J131)</f>
        <v>3981675.5999999996</v>
      </c>
      <c r="K132" s="26">
        <f>J132/D132</f>
        <v>0.99712702096481109</v>
      </c>
    </row>
    <row r="133" spans="1:11">
      <c r="A133" s="47">
        <v>26</v>
      </c>
      <c r="B133" s="35" t="s">
        <v>25</v>
      </c>
      <c r="C133" s="15" t="s">
        <v>10</v>
      </c>
      <c r="D133" s="21">
        <f>1014435.34+10000</f>
        <v>1024435.34</v>
      </c>
      <c r="E133" s="21"/>
      <c r="F133" s="21">
        <v>1014435.34</v>
      </c>
      <c r="G133" s="21">
        <v>10000</v>
      </c>
      <c r="H133" s="21"/>
      <c r="I133" s="21"/>
      <c r="J133" s="20">
        <f t="shared" si="46"/>
        <v>1024435.34</v>
      </c>
      <c r="K133" s="22">
        <f t="shared" ref="K133:K137" si="61">J133/D133</f>
        <v>1</v>
      </c>
    </row>
    <row r="134" spans="1:11">
      <c r="A134" s="47"/>
      <c r="B134" s="36"/>
      <c r="C134" s="15" t="s">
        <v>11</v>
      </c>
      <c r="D134" s="21">
        <f>66325+30200</f>
        <v>96525</v>
      </c>
      <c r="E134" s="21"/>
      <c r="F134" s="62">
        <v>66315.47</v>
      </c>
      <c r="G134" s="62">
        <v>3703</v>
      </c>
      <c r="H134" s="21"/>
      <c r="I134" s="21"/>
      <c r="J134" s="20">
        <f t="shared" si="46"/>
        <v>70018.47</v>
      </c>
      <c r="K134" s="22">
        <f t="shared" si="61"/>
        <v>0.72539207459207455</v>
      </c>
    </row>
    <row r="135" spans="1:11">
      <c r="A135" s="47"/>
      <c r="B135" s="36"/>
      <c r="C135" s="15" t="s">
        <v>12</v>
      </c>
      <c r="D135" s="21"/>
      <c r="E135" s="21"/>
      <c r="F135" s="21"/>
      <c r="G135" s="63"/>
      <c r="H135" s="21"/>
      <c r="I135" s="21"/>
      <c r="J135" s="20">
        <f t="shared" si="46"/>
        <v>0</v>
      </c>
      <c r="K135" s="22" t="e">
        <f t="shared" si="61"/>
        <v>#DIV/0!</v>
      </c>
    </row>
    <row r="136" spans="1:11">
      <c r="A136" s="47"/>
      <c r="B136" s="36"/>
      <c r="C136" s="15" t="s">
        <v>13</v>
      </c>
      <c r="D136" s="21"/>
      <c r="E136" s="21"/>
      <c r="F136" s="21"/>
      <c r="G136" s="21"/>
      <c r="H136" s="21"/>
      <c r="I136" s="21"/>
      <c r="J136" s="20">
        <f t="shared" si="46"/>
        <v>0</v>
      </c>
      <c r="K136" s="22" t="e">
        <f t="shared" si="61"/>
        <v>#DIV/0!</v>
      </c>
    </row>
    <row r="137" spans="1:11">
      <c r="A137" s="47"/>
      <c r="B137" s="37"/>
      <c r="C137" s="15" t="s">
        <v>14</v>
      </c>
      <c r="D137" s="21"/>
      <c r="E137" s="21"/>
      <c r="F137" s="21"/>
      <c r="G137" s="21"/>
      <c r="H137" s="21"/>
      <c r="I137" s="21"/>
      <c r="J137" s="20">
        <f t="shared" si="46"/>
        <v>0</v>
      </c>
      <c r="K137" s="22" t="e">
        <f t="shared" si="61"/>
        <v>#DIV/0!</v>
      </c>
    </row>
    <row r="138" spans="1:11">
      <c r="A138" s="38" t="s">
        <v>15</v>
      </c>
      <c r="B138" s="39"/>
      <c r="C138" s="46"/>
      <c r="D138" s="19">
        <f>SUM(D133:D137)</f>
        <v>1120960.3399999999</v>
      </c>
      <c r="E138" s="19">
        <f t="shared" ref="E138:I138" si="62">SUM(E133:E137)</f>
        <v>0</v>
      </c>
      <c r="F138" s="19">
        <f t="shared" si="62"/>
        <v>1080750.81</v>
      </c>
      <c r="G138" s="19">
        <f>SUM(G133:G137)</f>
        <v>13703</v>
      </c>
      <c r="H138" s="19">
        <f t="shared" si="62"/>
        <v>0</v>
      </c>
      <c r="I138" s="19">
        <f t="shared" si="62"/>
        <v>0</v>
      </c>
      <c r="J138" s="19">
        <f>SUM(J133:J137)</f>
        <v>1094453.81</v>
      </c>
      <c r="K138" s="26">
        <f>J138/D138</f>
        <v>0.97635373076624654</v>
      </c>
    </row>
    <row r="140" spans="1:11">
      <c r="D140" s="11"/>
    </row>
    <row r="141" spans="1:11">
      <c r="D141" s="14"/>
    </row>
    <row r="142" spans="1:11">
      <c r="G142" s="10"/>
      <c r="J142" s="11"/>
    </row>
    <row r="143" spans="1:11">
      <c r="D143" s="12"/>
    </row>
    <row r="144" spans="1:11">
      <c r="D144" s="11"/>
      <c r="G144" s="11"/>
    </row>
    <row r="145" spans="4:7">
      <c r="D145" s="11"/>
    </row>
    <row r="146" spans="4:7">
      <c r="D146" s="11"/>
    </row>
    <row r="147" spans="4:7">
      <c r="D147" s="11"/>
      <c r="G147" s="10"/>
    </row>
    <row r="149" spans="4:7">
      <c r="D149" s="11"/>
      <c r="G149" s="14"/>
    </row>
    <row r="150" spans="4:7">
      <c r="G150" s="12"/>
    </row>
    <row r="151" spans="4:7">
      <c r="G151" s="12"/>
    </row>
    <row r="153" spans="4:7">
      <c r="D153" s="11"/>
      <c r="G153" s="12"/>
    </row>
  </sheetData>
  <autoFilter ref="C2:C154"/>
  <mergeCells count="65">
    <mergeCell ref="A3:B8"/>
    <mergeCell ref="A132:C132"/>
    <mergeCell ref="A133:A137"/>
    <mergeCell ref="B133:B137"/>
    <mergeCell ref="A100:C100"/>
    <mergeCell ref="A76:A80"/>
    <mergeCell ref="B76:B80"/>
    <mergeCell ref="A81:C81"/>
    <mergeCell ref="A82:A86"/>
    <mergeCell ref="B82:B86"/>
    <mergeCell ref="A87:C87"/>
    <mergeCell ref="A88:A93"/>
    <mergeCell ref="B88:B93"/>
    <mergeCell ref="A94:C94"/>
    <mergeCell ref="A95:A99"/>
    <mergeCell ref="B95:B99"/>
    <mergeCell ref="A138:C138"/>
    <mergeCell ref="A125:C125"/>
    <mergeCell ref="A108:A112"/>
    <mergeCell ref="B108:B112"/>
    <mergeCell ref="A113:C113"/>
    <mergeCell ref="A114:A118"/>
    <mergeCell ref="B114:B118"/>
    <mergeCell ref="A119:C119"/>
    <mergeCell ref="A120:A124"/>
    <mergeCell ref="B120:B124"/>
    <mergeCell ref="A126:A131"/>
    <mergeCell ref="B126:B131"/>
    <mergeCell ref="A75:C75"/>
    <mergeCell ref="A64:A68"/>
    <mergeCell ref="B64:B68"/>
    <mergeCell ref="A69:C69"/>
    <mergeCell ref="A70:A74"/>
    <mergeCell ref="B70:B74"/>
    <mergeCell ref="B52:B56"/>
    <mergeCell ref="A57:C57"/>
    <mergeCell ref="A58:A62"/>
    <mergeCell ref="B58:B62"/>
    <mergeCell ref="A39:C39"/>
    <mergeCell ref="A9:C9"/>
    <mergeCell ref="A27:C27"/>
    <mergeCell ref="A10:A14"/>
    <mergeCell ref="B10:B14"/>
    <mergeCell ref="A15:C15"/>
    <mergeCell ref="A16:A20"/>
    <mergeCell ref="B16:B20"/>
    <mergeCell ref="A21:C21"/>
    <mergeCell ref="A22:A26"/>
    <mergeCell ref="B22:B26"/>
    <mergeCell ref="A101:A106"/>
    <mergeCell ref="B101:B106"/>
    <mergeCell ref="A107:C107"/>
    <mergeCell ref="A28:A32"/>
    <mergeCell ref="B28:B32"/>
    <mergeCell ref="A33:C33"/>
    <mergeCell ref="A34:A38"/>
    <mergeCell ref="B34:B38"/>
    <mergeCell ref="A63:C63"/>
    <mergeCell ref="A40:A44"/>
    <mergeCell ref="B40:B44"/>
    <mergeCell ref="A45:C45"/>
    <mergeCell ref="A46:A50"/>
    <mergeCell ref="B46:B50"/>
    <mergeCell ref="A51:C51"/>
    <mergeCell ref="A52:A56"/>
  </mergeCells>
  <pageMargins left="0.11811023622047245" right="0.11811023622047245" top="0.35433070866141736" bottom="0.1968503937007874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Mevlyde Shala</dc:creator>
  <cp:lastModifiedBy>Melihate.Behramaj</cp:lastModifiedBy>
  <cp:lastPrinted>2023-05-26T09:44:17Z</cp:lastPrinted>
  <dcterms:created xsi:type="dcterms:W3CDTF">2023-02-09T14:12:43Z</dcterms:created>
  <dcterms:modified xsi:type="dcterms:W3CDTF">2024-02-01T13:28:59Z</dcterms:modified>
</cp:coreProperties>
</file>