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tabRatio="859" activeTab="3"/>
  </bookViews>
  <sheets>
    <sheet name="Tabela 4.1 2021" sheetId="1" r:id="rId1"/>
    <sheet name="tabela 4.1.2022." sheetId="2" r:id="rId2"/>
    <sheet name="Tabela 4.1 2023" sheetId="3" r:id="rId3"/>
    <sheet name="Tabela 4.2 2021" sheetId="4" r:id="rId4"/>
    <sheet name="Tabela4.2.2022" sheetId="5" r:id="rId5"/>
    <sheet name="Tabela 4.2 2023" sheetId="6" r:id="rId6"/>
    <sheet name="Te hyrat analitike2019-2023" sheetId="7" r:id="rId7"/>
  </sheets>
  <definedNames/>
  <calcPr fullCalcOnLoad="1"/>
</workbook>
</file>

<file path=xl/sharedStrings.xml><?xml version="1.0" encoding="utf-8"?>
<sst xmlns="http://schemas.openxmlformats.org/spreadsheetml/2006/main" count="1160" uniqueCount="310">
  <si>
    <t xml:space="preserve">TOTAL SHPENZIMET </t>
  </si>
  <si>
    <t xml:space="preserve">Grantet Qeveritare </t>
  </si>
  <si>
    <t>Të hyrat vetanake</t>
  </si>
  <si>
    <t>Financimi i jashtëm</t>
  </si>
  <si>
    <t>Zyra e Kryetarit</t>
  </si>
  <si>
    <t>1.1.1</t>
  </si>
  <si>
    <t>1.1.2</t>
  </si>
  <si>
    <t xml:space="preserve">Zyra e Kuvendit Komunal </t>
  </si>
  <si>
    <t>1.3.1</t>
  </si>
  <si>
    <t>Administrata</t>
  </si>
  <si>
    <t>1.3.2</t>
  </si>
  <si>
    <t>Burimet njerëzore</t>
  </si>
  <si>
    <t>1.3.3.</t>
  </si>
  <si>
    <t xml:space="preserve">Çështjet ligjore </t>
  </si>
  <si>
    <t>1.3.4</t>
  </si>
  <si>
    <t xml:space="preserve">Regjistrimi civil </t>
  </si>
  <si>
    <t>1.3.5</t>
  </si>
  <si>
    <t>Komunikimi</t>
  </si>
  <si>
    <t>1.3.6</t>
  </si>
  <si>
    <t xml:space="preserve">Çështjet gjinore </t>
  </si>
  <si>
    <t>1.3.7</t>
  </si>
  <si>
    <t xml:space="preserve">Integrimet Evropiane </t>
  </si>
  <si>
    <t xml:space="preserve">Inspektimet </t>
  </si>
  <si>
    <t>Prokurimi</t>
  </si>
  <si>
    <t>Buxheti dhe financat</t>
  </si>
  <si>
    <t>1.6.1</t>
  </si>
  <si>
    <t xml:space="preserve">Buxhetimi </t>
  </si>
  <si>
    <t>1.6.2</t>
  </si>
  <si>
    <t xml:space="preserve">Administrimi dhe mbledhja e tatimit në pronë </t>
  </si>
  <si>
    <t>Shërbimet publike, mbrojtja civile, emergjenca</t>
  </si>
  <si>
    <t>1.7.1</t>
  </si>
  <si>
    <t xml:space="preserve">Infrastruktura rrugore </t>
  </si>
  <si>
    <t>1.7.2</t>
  </si>
  <si>
    <t>Menaxhimi i mbeturinave</t>
  </si>
  <si>
    <t>1.7.3</t>
  </si>
  <si>
    <t>1.7.4</t>
  </si>
  <si>
    <t xml:space="preserve">Ngrohja qendrore </t>
  </si>
  <si>
    <t>1.7.5</t>
  </si>
  <si>
    <t xml:space="preserve">Infrastruktura publike </t>
  </si>
  <si>
    <t>1.7.6</t>
  </si>
  <si>
    <t>Zjarrëfikësit dhe inspektimet</t>
  </si>
  <si>
    <t>1.7.7</t>
  </si>
  <si>
    <t>Zyra komunale për komunitete dhe kthim</t>
  </si>
  <si>
    <t>Bujqësia, Pylltaria dhe Zhvillimi rural</t>
  </si>
  <si>
    <t>1.9.1</t>
  </si>
  <si>
    <t>Bujqësia</t>
  </si>
  <si>
    <t>1.9.2</t>
  </si>
  <si>
    <t>Zhvillimi dhe inspektimi bujqësor</t>
  </si>
  <si>
    <t>1.9.3</t>
  </si>
  <si>
    <t xml:space="preserve">Pylltaria dhe inspeksioni </t>
  </si>
  <si>
    <t>1.10</t>
  </si>
  <si>
    <t>480</t>
  </si>
  <si>
    <t>Zhvillimi ekonomik</t>
  </si>
  <si>
    <t>1.10.1</t>
  </si>
  <si>
    <t>1.10.2</t>
  </si>
  <si>
    <t xml:space="preserve">Turizmi </t>
  </si>
  <si>
    <t>1.10.3</t>
  </si>
  <si>
    <t xml:space="preserve">Licencimi </t>
  </si>
  <si>
    <t>1.11.1</t>
  </si>
  <si>
    <t xml:space="preserve">Shërbimet kadastrale </t>
  </si>
  <si>
    <t>1.11.2</t>
  </si>
  <si>
    <t xml:space="preserve">Shërbimet e gjeodezisë </t>
  </si>
  <si>
    <t>1.11.3</t>
  </si>
  <si>
    <t>1.14.1</t>
  </si>
  <si>
    <t xml:space="preserve">Planifikimi urban dhe inspeksioni </t>
  </si>
  <si>
    <t>1.14.2</t>
  </si>
  <si>
    <t xml:space="preserve">Planifikimi mjedisor dhe inspeksioni </t>
  </si>
  <si>
    <t>1.15.1</t>
  </si>
  <si>
    <t>1.15.2</t>
  </si>
  <si>
    <t>1.15.3</t>
  </si>
  <si>
    <t>1.15.4</t>
  </si>
  <si>
    <t>Kultura, rinia dhe sportet</t>
  </si>
  <si>
    <t>1.17.1</t>
  </si>
  <si>
    <t xml:space="preserve">Shërbimet kulturore </t>
  </si>
  <si>
    <t>1.17.2</t>
  </si>
  <si>
    <t xml:space="preserve">Përkrahja e rinisë </t>
  </si>
  <si>
    <t>1.17.3</t>
  </si>
  <si>
    <t xml:space="preserve">Sporti dhe rekreacioni </t>
  </si>
  <si>
    <t xml:space="preserve">Arsimi dhe shkenca </t>
  </si>
  <si>
    <t>1.18.1</t>
  </si>
  <si>
    <t>1.18.2</t>
  </si>
  <si>
    <t xml:space="preserve">Arsimi parashkollor dhe qerdhet </t>
  </si>
  <si>
    <t>1.18.3</t>
  </si>
  <si>
    <t>Arsimi fillor</t>
  </si>
  <si>
    <t>1.18.4</t>
  </si>
  <si>
    <t xml:space="preserve">Shëndetësia dhe Mirëqenia Sociale </t>
  </si>
  <si>
    <t>TOTALI</t>
  </si>
  <si>
    <t>Kostoja totale</t>
  </si>
  <si>
    <t>Administrata dhe Personeli</t>
  </si>
  <si>
    <t>Inspektoriati shëndetësor dhe sanitar</t>
  </si>
  <si>
    <t>Administrata e Arsimit</t>
  </si>
  <si>
    <t>Administrata e Shëndetsis</t>
  </si>
  <si>
    <t xml:space="preserve">Planifikimi i zhvillimit ekonomik </t>
  </si>
  <si>
    <t>Menaxhimi i ujit</t>
  </si>
  <si>
    <t>Shërbimet e Zjarrfiksëve</t>
  </si>
  <si>
    <t>1.7.8</t>
  </si>
  <si>
    <t>LIPJAN</t>
  </si>
  <si>
    <t>Paga dhe Meditje</t>
  </si>
  <si>
    <t>Mallra dhe Sherbime</t>
  </si>
  <si>
    <t>Shpenzime Komunale</t>
  </si>
  <si>
    <t>Subvencione dhe Transfere</t>
  </si>
  <si>
    <t>Investime Kapitale</t>
  </si>
  <si>
    <t>Kadastra dhe Gjeodezia</t>
  </si>
  <si>
    <t>Planifikimi Urban dhe Mjedisi</t>
  </si>
  <si>
    <t xml:space="preserve">Auditimi i brendshëm </t>
  </si>
  <si>
    <t xml:space="preserve">Arsimi i mesëm </t>
  </si>
  <si>
    <t>Licencat dhe lejet</t>
  </si>
  <si>
    <t>Taksat tjera komunale</t>
  </si>
  <si>
    <t>Tatimi ne prone</t>
  </si>
  <si>
    <t>Lejet per ndertesa</t>
  </si>
  <si>
    <t>Te hyrat nga qiraja</t>
  </si>
  <si>
    <t>Taksat nga arkiva</t>
  </si>
  <si>
    <t>Shfrytezim i hapsires afariste</t>
  </si>
  <si>
    <t>Pranimi teknik i lokalit</t>
  </si>
  <si>
    <t>Bartje te prones dhe hipoteke</t>
  </si>
  <si>
    <t>Matjet ne teren</t>
  </si>
  <si>
    <t>Taksat komunale</t>
  </si>
  <si>
    <t>I</t>
  </si>
  <si>
    <t>Sherbimet Sociale Rezidenciale</t>
  </si>
  <si>
    <t>Sherbimet Sociale -Lipjan</t>
  </si>
  <si>
    <t>Arsim dhe Shkencë</t>
  </si>
  <si>
    <t>Arsim Fillor</t>
  </si>
  <si>
    <t>Shërbimet e shëndetësisë Primare</t>
  </si>
  <si>
    <t>Shërbimet publike, mbrojtja civile, Emergjenca</t>
  </si>
  <si>
    <t>Kodi i Projektit</t>
  </si>
  <si>
    <t>Nënprogrami</t>
  </si>
  <si>
    <t xml:space="preserve">Zyra e Kryetarit </t>
  </si>
  <si>
    <t>Pagesa per vendime gjygjësore</t>
  </si>
  <si>
    <t xml:space="preserve">Kulturë Rini dhe Sport </t>
  </si>
  <si>
    <t>Arsimi Fillor</t>
  </si>
  <si>
    <t>Përshkrimi</t>
  </si>
  <si>
    <t>Planifikimi Urban dhe Mjedis</t>
  </si>
  <si>
    <t xml:space="preserve">  </t>
  </si>
  <si>
    <t>Sherbimet Sociale Rezedenciale -Lipjan</t>
  </si>
  <si>
    <t>Te hyrat Vetanake</t>
  </si>
  <si>
    <t> II</t>
  </si>
  <si>
    <t>Qertifiktat dhe dokumentet zyrtare</t>
  </si>
  <si>
    <t>Taksat e paisjeve motorike(t.rrugore)</t>
  </si>
  <si>
    <t>Te hyrat nga shitja e pasuris-</t>
  </si>
  <si>
    <t>Bashkepagesat per Arsim (Qerdhe)</t>
  </si>
  <si>
    <t>Bashkepagesat per Arsim (Shkolla e M)</t>
  </si>
  <si>
    <t>Bashkepagesat per Shendetesi</t>
  </si>
  <si>
    <t> III</t>
  </si>
  <si>
    <t>Pjesmarrja ne Tenderet</t>
  </si>
  <si>
    <t>Gjoba mandatore direkte</t>
  </si>
  <si>
    <t>Shënderr. i tokes bujqesore ne ndertimore</t>
  </si>
  <si>
    <t>Takse per legalizim</t>
  </si>
  <si>
    <t>Takse per leje mjedisore</t>
  </si>
  <si>
    <t>Takse nga   arkivi i qytetit</t>
  </si>
  <si>
    <t>Gjobat tjera</t>
  </si>
  <si>
    <t>Te hyrat nga Gjykata, Gjobat ne trafik e.p</t>
  </si>
  <si>
    <t>Transferet qeveritare (10)</t>
  </si>
  <si>
    <t>Të hyrat vetanake (21)</t>
  </si>
  <si>
    <t>Shëndetesi dhe Mireqenie Sociale</t>
  </si>
  <si>
    <t>Arsim Parafillor</t>
  </si>
  <si>
    <t xml:space="preserve">Arsimi Fillor </t>
  </si>
  <si>
    <t>Qendra Rezedenciale</t>
  </si>
  <si>
    <t>Asfaltimi i rrugës Shqipëria-Hajredin Bajrami (2013) kodi(89225)</t>
  </si>
  <si>
    <t>Infrastruktura Publike</t>
  </si>
  <si>
    <t>Kulturë Rini dhe Sport</t>
  </si>
  <si>
    <t>Bashkepagesat per Arsim Gjimn.Ulipana</t>
  </si>
  <si>
    <t>Pagesa per vendime gjygjësore kodi(89224)</t>
  </si>
  <si>
    <t>Financimi i jashtëm- H</t>
  </si>
  <si>
    <t>Bashkfinancim me Donator kodi (44511)</t>
  </si>
  <si>
    <t>Mirëmbajtja Investive e Ndriqimit Publik në Qytet dhe Fshatra (kodi47422)</t>
  </si>
  <si>
    <t>Hartimi i projekteve detale (kodi 47448)</t>
  </si>
  <si>
    <t xml:space="preserve">Menaxhimi i katastrofave natyrore </t>
  </si>
  <si>
    <t xml:space="preserve">Planifikimi Urban </t>
  </si>
  <si>
    <t>Shëndetesia</t>
  </si>
  <si>
    <t xml:space="preserve">Shëndetesi </t>
  </si>
  <si>
    <t>Tatimi ne toke</t>
  </si>
  <si>
    <t>Largimi dhe deponimi i automjeteve</t>
  </si>
  <si>
    <t>Tax tjera Administrative</t>
  </si>
  <si>
    <t>Tax per ushtrimin e veprimtaris</t>
  </si>
  <si>
    <t>TABELA 4.1-Plani i ndarjeve buxhetore te shpenzimeve totale të Komunës së Lipjanit për vitin 2022</t>
  </si>
  <si>
    <t>Hartimi i projekteve detale (47448)</t>
  </si>
  <si>
    <t>Mjetet e dedikuara për shpronsim (kodi 47776)</t>
  </si>
  <si>
    <t>Ndërtimi i objektit të ri të administratës së Komunës Lipjan (kodi  47780)</t>
  </si>
  <si>
    <t>Asfaltimi i rruges Llugaxhi-Babush I Muhaxhereve</t>
  </si>
  <si>
    <t>Asfaltimi I rruges Hallaq i Madh-Rufc I RI</t>
  </si>
  <si>
    <t xml:space="preserve">Renovimi i objektit të Stomatologjisë dhe Pulmologjisë në QKMF </t>
  </si>
  <si>
    <t>Ndertimi i qerdhes ne Sllovi</t>
  </si>
  <si>
    <t>Ndertimi i Qendres Rinore ne Janjeve</t>
  </si>
  <si>
    <t>Mirëmbajtja dhe rehabilitimi i rrjetit të kanalizimit në qytet e fshatra( kodi 47756)</t>
  </si>
  <si>
    <t>TABELA 4.1-Plani i ndarjeve buxhetore te shpenzimeve totale të Komunës së Lipjanit për vitin 2021</t>
  </si>
  <si>
    <r>
      <t xml:space="preserve">Stafi </t>
    </r>
    <r>
      <rPr>
        <b/>
        <sz val="14"/>
        <rFont val="Franklin Gothic Medium"/>
        <family val="2"/>
      </rPr>
      <t>2021</t>
    </r>
  </si>
  <si>
    <r>
      <t xml:space="preserve">Stafi </t>
    </r>
    <r>
      <rPr>
        <b/>
        <sz val="14"/>
        <rFont val="Franklin Gothic Medium"/>
        <family val="2"/>
      </rPr>
      <t>2022</t>
    </r>
  </si>
  <si>
    <t>TABELA 4.1-Plani i ndarjeve buxhetore te shpenzimeve totale të Komunës së Lipjanit për vitin 2023</t>
  </si>
  <si>
    <r>
      <t xml:space="preserve">Stafi </t>
    </r>
    <r>
      <rPr>
        <b/>
        <sz val="14"/>
        <rFont val="Franklin Gothic Medium"/>
        <family val="2"/>
      </rPr>
      <t>2023</t>
    </r>
  </si>
  <si>
    <t>Buxheti Aktual</t>
  </si>
  <si>
    <t>Projeksioni për tri vite</t>
  </si>
  <si>
    <t>Totali i Buxhetit</t>
  </si>
  <si>
    <t>Grantet Qeveritare</t>
  </si>
  <si>
    <t>Bashkepagesa per QPS</t>
  </si>
  <si>
    <t xml:space="preserve"> GJKP(flet posed,kopje plani,vertetim etj)</t>
  </si>
  <si>
    <t>Taksa per Demolim(rrenim i objekteve)</t>
  </si>
  <si>
    <t>Zgjerimi i rrjetit te kanalizimit ne qytetin e Lipjanit dhe  fshatra (kodi 49333)</t>
  </si>
  <si>
    <t>Asfaltimi I rrugicave ne Grack te Vjeter (49351)</t>
  </si>
  <si>
    <t>Ndertimi I trotuarve dhe Ndriqimi publik ne fshatin Dobraje e Madhe (49358)</t>
  </si>
  <si>
    <t>Asfaltimi I rrugicave ne fshatin Baice (49372)</t>
  </si>
  <si>
    <t>Asfaltimi I  rrugicave ne Konjuh  dhe zhavorimi I rruges ne Branesh</t>
  </si>
  <si>
    <t>Asfaltimi I rrugicave ne Bujari  faza II</t>
  </si>
  <si>
    <t>Asfaltimi I Rrugicave ne Hallaq te Vogel,Rufc te Ri dhe Rufc te vjeter</t>
  </si>
  <si>
    <t>Riasfaltimi I rruges Shen Flori dhe Skenderbeu- Lipjan</t>
  </si>
  <si>
    <t>Asfaltim I rrugicave ne Medvec</t>
  </si>
  <si>
    <t>Asfaltmi I rrugicave faza III ne Gadime te Eperme dhe Gadme Ulet</t>
  </si>
  <si>
    <t>Ndertimi I shetitores te pishat ne Gadime</t>
  </si>
  <si>
    <t>Asfaltimi I rrugicave ne Varigovc</t>
  </si>
  <si>
    <t>Asfaltimi I rrugicave , trotuareve, ndriqimi publik I Bregu I Zi</t>
  </si>
  <si>
    <t>Asfaltimi I rrugicave ne Mirene</t>
  </si>
  <si>
    <t>Asfaltimi I rrugicave ne Sllovi faza III</t>
  </si>
  <si>
    <t>Asfaltimi I rrugicave ne Grack te Vogel</t>
  </si>
  <si>
    <t>Asfaltimi I rrugeve ne Lipjan Faza III</t>
  </si>
  <si>
    <t>Ndriqimi publik ne Leletiq dhe Vershevc</t>
  </si>
  <si>
    <t>Ndriqimi publik ne Hallaq te Madhe</t>
  </si>
  <si>
    <t>Ndriqimi publik me Dobraje e Vogel, Lluga dhe Gllanic</t>
  </si>
  <si>
    <t>Zgjerimi I ndriqimit publik ne Ribare te Vogel</t>
  </si>
  <si>
    <t>Ndertimi I kolektorit te ujerave te zeza Blinaje,Qylage,Dobraje e M</t>
  </si>
  <si>
    <t>Funksionalizimi I ujesjellesve ne fshatrat e Komunes se Lipjanit</t>
  </si>
  <si>
    <t>Ndertimi I shtratit te lumit ne Bujari</t>
  </si>
  <si>
    <t>Vazhdimi I ndertimit te sheshit Adem Jashari</t>
  </si>
  <si>
    <t>Ndertimi I parqeve dhe rregullimi hapsirave publike</t>
  </si>
  <si>
    <t>Blerja aparaturave mjeksore</t>
  </si>
  <si>
    <t>Ndertimi rrethojave, parkingjeve, parqeve ne QMF dhe AMF</t>
  </si>
  <si>
    <t>Ndertimi I bazamenteve per vendosjen e lapidarve dhe pllakes perkujtimore</t>
  </si>
  <si>
    <t>Ndertimi i qerdhes ne fshatin Gadime e Ulet (49383)</t>
  </si>
  <si>
    <t>Rikonstruimi I dyshemes dhe toaleteve ne Gjimnazin " Ulpiana"</t>
  </si>
  <si>
    <t>Rregullimi I infrastruktures ( rrethojave, parkingjeve ne shkolla)</t>
  </si>
  <si>
    <t>Ndertimi I shkolles se mesme ne Gadime (KODI)</t>
  </si>
  <si>
    <t>TOTALE SHPENZIMET KAPITALE PER VITIN 2021</t>
  </si>
  <si>
    <r>
      <t xml:space="preserve">Plani </t>
    </r>
    <r>
      <rPr>
        <b/>
        <sz val="14"/>
        <rFont val="Calibri"/>
        <family val="2"/>
      </rPr>
      <t>2021</t>
    </r>
  </si>
  <si>
    <t xml:space="preserve">Shëndetesi e Mireqenie Sociale </t>
  </si>
  <si>
    <t>Plani 2022</t>
  </si>
  <si>
    <t>TOTALE SHPENZIMET KAPITALE  PER VITIN 2022</t>
  </si>
  <si>
    <t>Asfaltimi I rrugicane ne Torine</t>
  </si>
  <si>
    <t>Asfaltimi I rruges Ribar I Madhe- Ribare I Vogel</t>
  </si>
  <si>
    <t>Riasfaltimi I rrugeve qendrore ne Llugaxhi</t>
  </si>
  <si>
    <t>Asfaltimi I rruges Merie Shllaku Faza II</t>
  </si>
  <si>
    <t>Asfaltimii I rruges ne Konjuh nga hyrja e fshatit deri ne Autostrad</t>
  </si>
  <si>
    <t>Ndertimi I rruges Topliqan- Kojsk</t>
  </si>
  <si>
    <t>Ndertimi I rrugeve ne Zonen Industriale te QMI</t>
  </si>
  <si>
    <t>Asfaltimi I rrugicave dhe ndriqimi publik ne Zllakuqan</t>
  </si>
  <si>
    <t>Ndriqimi publik ne Kroimir</t>
  </si>
  <si>
    <t>Ndriqimi publik ne Shale</t>
  </si>
  <si>
    <t>Ndriqimi publik ne Baice</t>
  </si>
  <si>
    <t>Ndriqimi publik ne Resinovc</t>
  </si>
  <si>
    <t>Ndriqimi publik dhe ndertimi I trotuareve ne Kraishte</t>
  </si>
  <si>
    <t>Zgjerimi I ndriqimit publik ne Magure</t>
  </si>
  <si>
    <t>Ndriqimi publik dhe ndertimi trotuarve ne Qallapek</t>
  </si>
  <si>
    <t>Ndriqimi publik ne Teqe dhe zgjerimi I ndriqimit ne Janjeve</t>
  </si>
  <si>
    <t>Ndriqimi publik dhe ndertimi I trotuareve ne Gllavic dhe Marevc</t>
  </si>
  <si>
    <t>Nriqimi publik dhe ndertimi I trotuareve ne Akllap</t>
  </si>
  <si>
    <t>Ndriqimi publik ne Rubovc te Madhe, Kojske, Rubovc I Vogel</t>
  </si>
  <si>
    <t>Ndertimi I trotuarve dhe Ndriqimi publik ne Grack te Vjeter</t>
  </si>
  <si>
    <t>Zgjerimi I ndriqimit publik ne fshatrat Gadime Eperme dhe Ulet</t>
  </si>
  <si>
    <t>Ndriqimi publik ne Mirene</t>
  </si>
  <si>
    <t>Ndertimi I shtratit te lumit Gadimka ne mes dy fshashtave Gadime</t>
  </si>
  <si>
    <t>Ndertimi I rrethojave,parkingjeve dhe infrastruktures ne varreza</t>
  </si>
  <si>
    <t>Rikonstruimi I ndriqimit publik ne Llugaxhi</t>
  </si>
  <si>
    <t>Trotuari me ndriqim publik ne hyrje te Janjeves</t>
  </si>
  <si>
    <t>Ndertimi I ndriqimit Publik ne Vrelle te Gadimes</t>
  </si>
  <si>
    <t>Ndertimi I rruges Bujan deri te  rruga per Kraishte</t>
  </si>
  <si>
    <t>Ndertimi I shtratit te lumit ne Ribare te Madhe</t>
  </si>
  <si>
    <t>Ndertimi I shtartit te lumit ne Shale</t>
  </si>
  <si>
    <t>Ndertimi I rrugeve te kategoris IV</t>
  </si>
  <si>
    <t>Ndertimi I salles sporteve ne Gllogovc</t>
  </si>
  <si>
    <t>Ndertimi i sallas se sporteve ne Lipjan- SHFMU ,,Ismail Luma"</t>
  </si>
  <si>
    <t>Ndertimi i Salles se Sporteve ne Babush</t>
  </si>
  <si>
    <t xml:space="preserve">Investimi ne ndertimin e kulmeve te stadioneve Magure dhe Dobraje </t>
  </si>
  <si>
    <t>Stadiumi I futbollit ne Gadime te Eperme</t>
  </si>
  <si>
    <t>Ndertimi I Qerdhes ne Dobarje te Madhe</t>
  </si>
  <si>
    <t>Ndertimi I Qerdhes ne Shale</t>
  </si>
  <si>
    <t xml:space="preserve">Ndertimi I Qerdhes ne Ribar te Madh </t>
  </si>
  <si>
    <t xml:space="preserve">Renovime te shkollave  </t>
  </si>
  <si>
    <t>Inventar per salla sportive</t>
  </si>
  <si>
    <t>Ndertim I shkolles se re ne Ribar te Madhe</t>
  </si>
  <si>
    <t>Blerja e Autoambulancave QKMF</t>
  </si>
  <si>
    <t>Ndertimi  AMF ne Krojmir</t>
  </si>
  <si>
    <t>Ndertimi I AMF ne Toplian</t>
  </si>
  <si>
    <t>Renovimi I QMF-ve dhe AMF-e.</t>
  </si>
  <si>
    <t>Ndertimi I rruges Janajev-Brus</t>
  </si>
  <si>
    <t>Ndertimi I shtratit te lumit Vershevc</t>
  </si>
  <si>
    <t>Ndertimi I shtratit te lumit ne Kraishte</t>
  </si>
  <si>
    <t>Ndertimi I shtratit te lumit ne Leletiq</t>
  </si>
  <si>
    <t>Ndertimi I shtratit te lumit ne Medvec</t>
  </si>
  <si>
    <t>Ndertimi I shtratit te lumit ne Krojmire</t>
  </si>
  <si>
    <t>Ndertimi I shtratit te lumit ne Smallushe</t>
  </si>
  <si>
    <t>Renovimi I shtepis se kultures Tahir Sinani ne Lipjan</t>
  </si>
  <si>
    <t>TOTALE SHPENZIMET KAPITALE PER VITIN 2023</t>
  </si>
  <si>
    <t>Ndërtimi i palestres së re Sportive në Lipjan ( kodi 49379)</t>
  </si>
  <si>
    <t>Ndertimi I poligonit sportiv te shkollat e Mesme Lipjan KODII</t>
  </si>
  <si>
    <t>Asfaltimi I rrugeve ne Krojmir(Aferdita Qeriqi, rruga e Shpetimit) (49148)</t>
  </si>
  <si>
    <t>Asfaltimi I rrugicane ne Jeten e Re (Topliqan i Ri) Faza II</t>
  </si>
  <si>
    <t>Fasadimi,renovimi I objekteve shume banesore Lipjan</t>
  </si>
  <si>
    <t>Vazhdimi i ndertimit te sheshit Adem Jashari</t>
  </si>
  <si>
    <t>Ndertimi I kolektorit te ujerave te zeza Blinaje,Qylage,Dobraje e Madhe</t>
  </si>
  <si>
    <t>Ndertimi i Lapidarve, Xhavit Kozhani, Haradin Bajrami, Ruzhdi Shabani dhe pllaka perkujtimore Sllovi kodi (42147)</t>
  </si>
  <si>
    <t>Ndertimi i shkolles Fillore ne Lipjan (49163)</t>
  </si>
  <si>
    <t>Instalimi i nxemjeve qendrore ne shkollat: Akllap, Qylagë, Resinovc, etj</t>
  </si>
  <si>
    <t>Ndertimi I rruges Gryka e Shpetimit-Kroimir</t>
  </si>
  <si>
    <t>Renovimi I Shtepis me baze ne Komunitet</t>
  </si>
  <si>
    <t xml:space="preserve">Arsim I Mesem </t>
  </si>
  <si>
    <t>Ndërtimi i palestres së re Sportive në Lipjan kodi 49379</t>
  </si>
  <si>
    <t>Ndertimi I shtratit te lumit ne Ribar te Madh</t>
  </si>
  <si>
    <t>Ndertimi I rruges Topliqan- Kojske</t>
  </si>
  <si>
    <t>Riasafaltimi I rruges Poturovc-Ribar I Madh</t>
  </si>
  <si>
    <t>Asfaltimi I rruges Ribar I Madhe- Ribar I Vogel</t>
  </si>
  <si>
    <t>Ndriqimi publik dhe ndertimi I trotuareve ne Ribar te Madh</t>
  </si>
  <si>
    <t xml:space="preserve">Zgjerimi I rrjetit te kanalizimit ne Gllavice, Magure , Dobraje </t>
  </si>
  <si>
    <t>Ndertimi I poligonit sportiv te shkollat e mesme lipjan KODII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</si>
</sst>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2"/>
      <name val="Franklin Gothic Medium"/>
      <family val="2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4"/>
      <name val="Franklin Gothic Medium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 applyProtection="1">
      <alignment vertical="top" wrapText="1"/>
      <protection/>
    </xf>
    <xf numFmtId="3" fontId="3" fillId="0" borderId="0" xfId="0" applyNumberFormat="1" applyFont="1" applyAlignment="1">
      <alignment/>
    </xf>
    <xf numFmtId="3" fontId="6" fillId="0" borderId="10" xfId="42" applyNumberFormat="1" applyFont="1" applyBorder="1" applyAlignment="1">
      <alignment/>
    </xf>
    <xf numFmtId="3" fontId="5" fillId="34" borderId="10" xfId="42" applyNumberFormat="1" applyFont="1" applyFill="1" applyBorder="1" applyAlignment="1">
      <alignment/>
    </xf>
    <xf numFmtId="3" fontId="6" fillId="0" borderId="10" xfId="42" applyNumberFormat="1" applyFont="1" applyFill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35" borderId="10" xfId="42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5" fillId="34" borderId="11" xfId="42" applyNumberFormat="1" applyFont="1" applyFill="1" applyBorder="1" applyAlignment="1">
      <alignment/>
    </xf>
    <xf numFmtId="3" fontId="6" fillId="0" borderId="12" xfId="42" applyNumberFormat="1" applyFont="1" applyBorder="1" applyAlignment="1">
      <alignment/>
    </xf>
    <xf numFmtId="3" fontId="6" fillId="35" borderId="12" xfId="42" applyNumberFormat="1" applyFont="1" applyFill="1" applyBorder="1" applyAlignment="1">
      <alignment/>
    </xf>
    <xf numFmtId="3" fontId="6" fillId="0" borderId="13" xfId="42" applyNumberFormat="1" applyFont="1" applyBorder="1" applyAlignment="1">
      <alignment/>
    </xf>
    <xf numFmtId="164" fontId="6" fillId="0" borderId="10" xfId="42" applyNumberFormat="1" applyFont="1" applyBorder="1" applyAlignment="1">
      <alignment/>
    </xf>
    <xf numFmtId="0" fontId="6" fillId="0" borderId="10" xfId="57" applyFont="1" applyBorder="1">
      <alignment/>
      <protection/>
    </xf>
    <xf numFmtId="0" fontId="6" fillId="0" borderId="10" xfId="57" applyFont="1" applyFill="1" applyBorder="1" applyAlignment="1" applyProtection="1">
      <alignment horizontal="left" indent="1"/>
      <protection locked="0"/>
    </xf>
    <xf numFmtId="0" fontId="8" fillId="0" borderId="10" xfId="0" applyFont="1" applyFill="1" applyBorder="1" applyAlignment="1" applyProtection="1">
      <alignment horizontal="left" indent="1"/>
      <protection locked="0"/>
    </xf>
    <xf numFmtId="0" fontId="6" fillId="0" borderId="10" xfId="0" applyFont="1" applyFill="1" applyBorder="1" applyAlignment="1" applyProtection="1">
      <alignment horizontal="left" indent="1"/>
      <protection locked="0"/>
    </xf>
    <xf numFmtId="4" fontId="0" fillId="0" borderId="0" xfId="0" applyNumberFormat="1" applyAlignment="1">
      <alignment/>
    </xf>
    <xf numFmtId="43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164" fontId="5" fillId="34" borderId="10" xfId="42" applyNumberFormat="1" applyFont="1" applyFill="1" applyBorder="1" applyAlignment="1">
      <alignment/>
    </xf>
    <xf numFmtId="164" fontId="6" fillId="35" borderId="10" xfId="42" applyNumberFormat="1" applyFont="1" applyFill="1" applyBorder="1" applyAlignment="1">
      <alignment/>
    </xf>
    <xf numFmtId="164" fontId="6" fillId="0" borderId="12" xfId="42" applyNumberFormat="1" applyFont="1" applyBorder="1" applyAlignment="1">
      <alignment/>
    </xf>
    <xf numFmtId="3" fontId="5" fillId="35" borderId="11" xfId="42" applyNumberFormat="1" applyFont="1" applyFill="1" applyBorder="1" applyAlignment="1">
      <alignment/>
    </xf>
    <xf numFmtId="164" fontId="5" fillId="36" borderId="10" xfId="42" applyNumberFormat="1" applyFont="1" applyFill="1" applyBorder="1" applyAlignment="1">
      <alignment/>
    </xf>
    <xf numFmtId="3" fontId="5" fillId="36" borderId="10" xfId="42" applyNumberFormat="1" applyFont="1" applyFill="1" applyBorder="1" applyAlignment="1">
      <alignment/>
    </xf>
    <xf numFmtId="3" fontId="5" fillId="36" borderId="11" xfId="42" applyNumberFormat="1" applyFont="1" applyFill="1" applyBorder="1" applyAlignment="1">
      <alignment/>
    </xf>
    <xf numFmtId="0" fontId="4" fillId="33" borderId="11" xfId="0" applyFont="1" applyFill="1" applyBorder="1" applyAlignment="1" applyProtection="1">
      <alignment vertical="top" wrapText="1"/>
      <protection/>
    </xf>
    <xf numFmtId="4" fontId="8" fillId="35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5" fillId="0" borderId="10" xfId="57" applyFont="1" applyFill="1" applyBorder="1" applyAlignment="1">
      <alignment horizontal="left"/>
      <protection/>
    </xf>
    <xf numFmtId="43" fontId="59" fillId="0" borderId="0" xfId="0" applyNumberFormat="1" applyFont="1" applyAlignment="1">
      <alignment/>
    </xf>
    <xf numFmtId="164" fontId="5" fillId="37" borderId="10" xfId="42" applyNumberFormat="1" applyFont="1" applyFill="1" applyBorder="1" applyAlignment="1">
      <alignment/>
    </xf>
    <xf numFmtId="3" fontId="5" fillId="37" borderId="10" xfId="42" applyNumberFormat="1" applyFont="1" applyFill="1" applyBorder="1" applyAlignment="1">
      <alignment/>
    </xf>
    <xf numFmtId="0" fontId="7" fillId="33" borderId="10" xfId="0" applyFont="1" applyFill="1" applyBorder="1" applyAlignment="1" applyProtection="1">
      <alignment vertical="top" wrapText="1"/>
      <protection/>
    </xf>
    <xf numFmtId="0" fontId="7" fillId="38" borderId="10" xfId="57" applyFont="1" applyFill="1" applyBorder="1" applyAlignment="1" applyProtection="1">
      <alignment horizontal="left"/>
      <protection/>
    </xf>
    <xf numFmtId="4" fontId="7" fillId="38" borderId="10" xfId="42" applyNumberFormat="1" applyFont="1" applyFill="1" applyBorder="1" applyAlignment="1" applyProtection="1">
      <alignment/>
      <protection/>
    </xf>
    <xf numFmtId="0" fontId="7" fillId="39" borderId="10" xfId="57" applyFont="1" applyFill="1" applyBorder="1" applyAlignment="1">
      <alignment horizontal="left" vertical="center" wrapText="1"/>
      <protection/>
    </xf>
    <xf numFmtId="4" fontId="7" fillId="39" borderId="10" xfId="42" applyNumberFormat="1" applyFont="1" applyFill="1" applyBorder="1" applyAlignment="1" applyProtection="1">
      <alignment/>
      <protection/>
    </xf>
    <xf numFmtId="0" fontId="7" fillId="34" borderId="10" xfId="57" applyFont="1" applyFill="1" applyBorder="1" applyAlignment="1" applyProtection="1">
      <alignment horizontal="left"/>
      <protection locked="0"/>
    </xf>
    <xf numFmtId="4" fontId="7" fillId="34" borderId="10" xfId="42" applyNumberFormat="1" applyFont="1" applyFill="1" applyBorder="1" applyAlignment="1" applyProtection="1">
      <alignment/>
      <protection/>
    </xf>
    <xf numFmtId="0" fontId="8" fillId="0" borderId="10" xfId="57" applyFont="1" applyFill="1" applyBorder="1" applyAlignment="1" applyProtection="1">
      <alignment horizontal="left"/>
      <protection locked="0"/>
    </xf>
    <xf numFmtId="4" fontId="8" fillId="0" borderId="10" xfId="42" applyNumberFormat="1" applyFont="1" applyFill="1" applyBorder="1" applyAlignment="1" applyProtection="1">
      <alignment/>
      <protection/>
    </xf>
    <xf numFmtId="0" fontId="7" fillId="0" borderId="10" xfId="57" applyFont="1" applyFill="1" applyBorder="1" applyAlignment="1" applyProtection="1">
      <alignment horizontal="left"/>
      <protection locked="0"/>
    </xf>
    <xf numFmtId="4" fontId="8" fillId="35" borderId="10" xfId="42" applyNumberFormat="1" applyFont="1" applyFill="1" applyBorder="1" applyAlignment="1" applyProtection="1">
      <alignment/>
      <protection/>
    </xf>
    <xf numFmtId="4" fontId="8" fillId="0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" fontId="8" fillId="0" borderId="10" xfId="0" applyNumberFormat="1" applyFont="1" applyFill="1" applyBorder="1" applyAlignment="1">
      <alignment horizontal="right" wrapText="1"/>
    </xf>
    <xf numFmtId="0" fontId="7" fillId="0" borderId="10" xfId="57" applyFont="1" applyBorder="1" applyProtection="1">
      <alignment/>
      <protection/>
    </xf>
    <xf numFmtId="0" fontId="8" fillId="0" borderId="10" xfId="57" applyFont="1" applyBorder="1" applyAlignment="1">
      <alignment horizontal="left"/>
      <protection/>
    </xf>
    <xf numFmtId="0" fontId="8" fillId="0" borderId="10" xfId="0" applyFont="1" applyBorder="1" applyAlignment="1">
      <alignment horizontal="left"/>
    </xf>
    <xf numFmtId="0" fontId="5" fillId="34" borderId="10" xfId="57" applyFont="1" applyFill="1" applyBorder="1" applyAlignment="1">
      <alignment horizontal="left"/>
      <protection/>
    </xf>
    <xf numFmtId="4" fontId="5" fillId="34" borderId="10" xfId="42" applyNumberFormat="1" applyFont="1" applyFill="1" applyBorder="1" applyAlignment="1" applyProtection="1">
      <alignment/>
      <protection/>
    </xf>
    <xf numFmtId="4" fontId="8" fillId="35" borderId="10" xfId="0" applyNumberFormat="1" applyFont="1" applyFill="1" applyBorder="1" applyAlignment="1">
      <alignment horizontal="right"/>
    </xf>
    <xf numFmtId="4" fontId="7" fillId="38" borderId="11" xfId="42" applyNumberFormat="1" applyFont="1" applyFill="1" applyBorder="1" applyAlignment="1" applyProtection="1">
      <alignment/>
      <protection/>
    </xf>
    <xf numFmtId="0" fontId="7" fillId="39" borderId="14" xfId="57" applyFont="1" applyFill="1" applyBorder="1" applyAlignment="1">
      <alignment horizontal="left" vertical="center" wrapText="1"/>
      <protection/>
    </xf>
    <xf numFmtId="4" fontId="7" fillId="39" borderId="11" xfId="42" applyNumberFormat="1" applyFont="1" applyFill="1" applyBorder="1" applyAlignment="1" applyProtection="1">
      <alignment/>
      <protection/>
    </xf>
    <xf numFmtId="0" fontId="7" fillId="34" borderId="14" xfId="57" applyFont="1" applyFill="1" applyBorder="1" applyProtection="1">
      <alignment/>
      <protection/>
    </xf>
    <xf numFmtId="4" fontId="7" fillId="34" borderId="11" xfId="42" applyNumberFormat="1" applyFont="1" applyFill="1" applyBorder="1" applyAlignment="1" applyProtection="1">
      <alignment/>
      <protection/>
    </xf>
    <xf numFmtId="0" fontId="7" fillId="0" borderId="14" xfId="57" applyFont="1" applyFill="1" applyBorder="1" applyProtection="1">
      <alignment/>
      <protection/>
    </xf>
    <xf numFmtId="4" fontId="8" fillId="0" borderId="11" xfId="42" applyNumberFormat="1" applyFont="1" applyFill="1" applyBorder="1" applyAlignment="1" applyProtection="1">
      <alignment/>
      <protection/>
    </xf>
    <xf numFmtId="4" fontId="8" fillId="35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 wrapText="1"/>
    </xf>
    <xf numFmtId="0" fontId="7" fillId="0" borderId="14" xfId="57" applyFont="1" applyBorder="1" applyProtection="1">
      <alignment/>
      <protection/>
    </xf>
    <xf numFmtId="4" fontId="8" fillId="35" borderId="11" xfId="42" applyNumberFormat="1" applyFont="1" applyFill="1" applyBorder="1" applyAlignment="1" applyProtection="1">
      <alignment/>
      <protection/>
    </xf>
    <xf numFmtId="4" fontId="8" fillId="0" borderId="11" xfId="0" applyNumberFormat="1" applyFont="1" applyBorder="1" applyAlignment="1">
      <alignment/>
    </xf>
    <xf numFmtId="0" fontId="2" fillId="36" borderId="14" xfId="57" applyFont="1" applyFill="1" applyBorder="1" applyAlignment="1">
      <alignment horizontal="right"/>
      <protection/>
    </xf>
    <xf numFmtId="4" fontId="5" fillId="34" borderId="11" xfId="42" applyNumberFormat="1" applyFont="1" applyFill="1" applyBorder="1" applyAlignment="1" applyProtection="1">
      <alignment/>
      <protection/>
    </xf>
    <xf numFmtId="4" fontId="8" fillId="0" borderId="11" xfId="0" applyNumberFormat="1" applyFont="1" applyFill="1" applyBorder="1" applyAlignment="1">
      <alignment/>
    </xf>
    <xf numFmtId="4" fontId="8" fillId="35" borderId="11" xfId="0" applyNumberFormat="1" applyFont="1" applyFill="1" applyBorder="1" applyAlignment="1">
      <alignment horizontal="right"/>
    </xf>
    <xf numFmtId="0" fontId="5" fillId="0" borderId="14" xfId="57" applyFont="1" applyFill="1" applyBorder="1" applyProtection="1">
      <alignment/>
      <protection/>
    </xf>
    <xf numFmtId="4" fontId="8" fillId="0" borderId="12" xfId="42" applyNumberFormat="1" applyFont="1" applyFill="1" applyBorder="1" applyAlignment="1" applyProtection="1">
      <alignment/>
      <protection/>
    </xf>
    <xf numFmtId="4" fontId="8" fillId="40" borderId="10" xfId="42" applyNumberFormat="1" applyFont="1" applyFill="1" applyBorder="1" applyAlignment="1" applyProtection="1">
      <alignment/>
      <protection/>
    </xf>
    <xf numFmtId="4" fontId="8" fillId="40" borderId="10" xfId="0" applyNumberFormat="1" applyFont="1" applyFill="1" applyBorder="1" applyAlignment="1">
      <alignment horizontal="right" wrapText="1"/>
    </xf>
    <xf numFmtId="0" fontId="7" fillId="0" borderId="15" xfId="57" applyFont="1" applyFill="1" applyBorder="1" applyProtection="1">
      <alignment/>
      <protection/>
    </xf>
    <xf numFmtId="0" fontId="8" fillId="0" borderId="12" xfId="0" applyFont="1" applyBorder="1" applyAlignment="1">
      <alignment/>
    </xf>
    <xf numFmtId="4" fontId="8" fillId="0" borderId="13" xfId="42" applyNumberFormat="1" applyFont="1" applyFill="1" applyBorder="1" applyAlignment="1" applyProtection="1">
      <alignment/>
      <protection/>
    </xf>
    <xf numFmtId="4" fontId="7" fillId="8" borderId="10" xfId="42" applyNumberFormat="1" applyFont="1" applyFill="1" applyBorder="1" applyAlignment="1" applyProtection="1">
      <alignment/>
      <protection/>
    </xf>
    <xf numFmtId="4" fontId="7" fillId="41" borderId="10" xfId="42" applyNumberFormat="1" applyFont="1" applyFill="1" applyBorder="1" applyAlignment="1" applyProtection="1">
      <alignment/>
      <protection/>
    </xf>
    <xf numFmtId="4" fontId="7" fillId="41" borderId="11" xfId="42" applyNumberFormat="1" applyFont="1" applyFill="1" applyBorder="1" applyAlignment="1" applyProtection="1">
      <alignment/>
      <protection/>
    </xf>
    <xf numFmtId="0" fontId="7" fillId="5" borderId="14" xfId="57" applyFont="1" applyFill="1" applyBorder="1" applyProtection="1">
      <alignment/>
      <protection/>
    </xf>
    <xf numFmtId="4" fontId="7" fillId="5" borderId="10" xfId="42" applyNumberFormat="1" applyFont="1" applyFill="1" applyBorder="1" applyAlignment="1" applyProtection="1">
      <alignment/>
      <protection/>
    </xf>
    <xf numFmtId="4" fontId="7" fillId="5" borderId="11" xfId="42" applyNumberFormat="1" applyFont="1" applyFill="1" applyBorder="1" applyAlignment="1" applyProtection="1">
      <alignment/>
      <protection/>
    </xf>
    <xf numFmtId="0" fontId="4" fillId="18" borderId="10" xfId="0" applyFont="1" applyFill="1" applyBorder="1" applyAlignment="1" applyProtection="1">
      <alignment vertical="top" wrapText="1"/>
      <protection/>
    </xf>
    <xf numFmtId="0" fontId="7" fillId="18" borderId="10" xfId="0" applyFont="1" applyFill="1" applyBorder="1" applyAlignment="1" applyProtection="1">
      <alignment vertical="top" wrapText="1"/>
      <protection/>
    </xf>
    <xf numFmtId="4" fontId="7" fillId="42" borderId="10" xfId="42" applyNumberFormat="1" applyFont="1" applyFill="1" applyBorder="1" applyAlignment="1" applyProtection="1">
      <alignment/>
      <protection/>
    </xf>
    <xf numFmtId="0" fontId="7" fillId="41" borderId="14" xfId="57" applyFont="1" applyFill="1" applyBorder="1" applyAlignment="1">
      <alignment horizontal="left" vertical="center" wrapText="1"/>
      <protection/>
    </xf>
    <xf numFmtId="0" fontId="7" fillId="41" borderId="10" xfId="57" applyFont="1" applyFill="1" applyBorder="1" applyAlignment="1">
      <alignment horizontal="left" vertical="center" wrapText="1"/>
      <protection/>
    </xf>
    <xf numFmtId="0" fontId="7" fillId="5" borderId="10" xfId="57" applyFont="1" applyFill="1" applyBorder="1" applyAlignment="1" applyProtection="1">
      <alignment horizontal="left"/>
      <protection locked="0"/>
    </xf>
    <xf numFmtId="0" fontId="7" fillId="40" borderId="14" xfId="57" applyFont="1" applyFill="1" applyBorder="1" applyProtection="1">
      <alignment/>
      <protection/>
    </xf>
    <xf numFmtId="0" fontId="7" fillId="40" borderId="10" xfId="57" applyFont="1" applyFill="1" applyBorder="1" applyAlignment="1" applyProtection="1">
      <alignment horizontal="left"/>
      <protection locked="0"/>
    </xf>
    <xf numFmtId="0" fontId="8" fillId="40" borderId="10" xfId="0" applyFont="1" applyFill="1" applyBorder="1" applyAlignment="1">
      <alignment wrapText="1"/>
    </xf>
    <xf numFmtId="4" fontId="7" fillId="40" borderId="11" xfId="42" applyNumberFormat="1" applyFont="1" applyFill="1" applyBorder="1" applyAlignment="1" applyProtection="1">
      <alignment/>
      <protection/>
    </xf>
    <xf numFmtId="4" fontId="8" fillId="40" borderId="12" xfId="42" applyNumberFormat="1" applyFont="1" applyFill="1" applyBorder="1" applyAlignment="1" applyProtection="1">
      <alignment/>
      <protection/>
    </xf>
    <xf numFmtId="0" fontId="2" fillId="5" borderId="14" xfId="57" applyFont="1" applyFill="1" applyBorder="1" applyAlignment="1">
      <alignment horizontal="right"/>
      <protection/>
    </xf>
    <xf numFmtId="0" fontId="7" fillId="5" borderId="10" xfId="57" applyFont="1" applyFill="1" applyBorder="1" applyAlignment="1">
      <alignment horizontal="left"/>
      <protection/>
    </xf>
    <xf numFmtId="0" fontId="5" fillId="5" borderId="10" xfId="57" applyFont="1" applyFill="1" applyBorder="1" applyAlignment="1">
      <alignment horizontal="left"/>
      <protection/>
    </xf>
    <xf numFmtId="4" fontId="5" fillId="5" borderId="10" xfId="42" applyNumberFormat="1" applyFont="1" applyFill="1" applyBorder="1" applyAlignment="1" applyProtection="1">
      <alignment/>
      <protection/>
    </xf>
    <xf numFmtId="0" fontId="7" fillId="41" borderId="10" xfId="57" applyFont="1" applyFill="1" applyBorder="1" applyAlignment="1">
      <alignment horizontal="center" vertical="center" wrapText="1"/>
      <protection/>
    </xf>
    <xf numFmtId="0" fontId="7" fillId="5" borderId="10" xfId="57" applyFont="1" applyFill="1" applyBorder="1" applyAlignment="1" applyProtection="1">
      <alignment horizontal="left"/>
      <protection locked="0"/>
    </xf>
    <xf numFmtId="0" fontId="2" fillId="40" borderId="14" xfId="57" applyFont="1" applyFill="1" applyBorder="1" applyAlignment="1">
      <alignment horizontal="right"/>
      <protection/>
    </xf>
    <xf numFmtId="0" fontId="5" fillId="40" borderId="10" xfId="57" applyFont="1" applyFill="1" applyBorder="1" applyAlignment="1">
      <alignment horizontal="left"/>
      <protection/>
    </xf>
    <xf numFmtId="4" fontId="5" fillId="40" borderId="10" xfId="42" applyNumberFormat="1" applyFont="1" applyFill="1" applyBorder="1" applyAlignment="1" applyProtection="1">
      <alignment/>
      <protection/>
    </xf>
    <xf numFmtId="4" fontId="5" fillId="40" borderId="11" xfId="42" applyNumberFormat="1" applyFont="1" applyFill="1" applyBorder="1" applyAlignment="1" applyProtection="1">
      <alignment/>
      <protection/>
    </xf>
    <xf numFmtId="4" fontId="7" fillId="40" borderId="10" xfId="42" applyNumberFormat="1" applyFont="1" applyFill="1" applyBorder="1" applyAlignment="1" applyProtection="1">
      <alignment/>
      <protection/>
    </xf>
    <xf numFmtId="0" fontId="7" fillId="5" borderId="10" xfId="57" applyFont="1" applyFill="1" applyBorder="1" applyAlignment="1" applyProtection="1">
      <alignment horizontal="left"/>
      <protection locked="0"/>
    </xf>
    <xf numFmtId="0" fontId="7" fillId="41" borderId="10" xfId="57" applyFont="1" applyFill="1" applyBorder="1" applyAlignment="1">
      <alignment horizontal="left" vertical="center" wrapText="1"/>
      <protection/>
    </xf>
    <xf numFmtId="4" fontId="6" fillId="40" borderId="10" xfId="42" applyNumberFormat="1" applyFont="1" applyFill="1" applyBorder="1" applyAlignment="1" applyProtection="1">
      <alignment/>
      <protection/>
    </xf>
    <xf numFmtId="0" fontId="2" fillId="40" borderId="16" xfId="57" applyFont="1" applyFill="1" applyBorder="1" applyAlignment="1">
      <alignment horizontal="right"/>
      <protection/>
    </xf>
    <xf numFmtId="0" fontId="5" fillId="40" borderId="17" xfId="57" applyFont="1" applyFill="1" applyBorder="1" applyAlignment="1">
      <alignment horizontal="left"/>
      <protection/>
    </xf>
    <xf numFmtId="4" fontId="5" fillId="40" borderId="17" xfId="42" applyNumberFormat="1" applyFont="1" applyFill="1" applyBorder="1" applyAlignment="1" applyProtection="1">
      <alignment/>
      <protection/>
    </xf>
    <xf numFmtId="4" fontId="5" fillId="40" borderId="18" xfId="42" applyNumberFormat="1" applyFont="1" applyFill="1" applyBorder="1" applyAlignment="1" applyProtection="1">
      <alignment/>
      <protection/>
    </xf>
    <xf numFmtId="4" fontId="6" fillId="40" borderId="17" xfId="42" applyNumberFormat="1" applyFont="1" applyFill="1" applyBorder="1" applyAlignment="1" applyProtection="1">
      <alignment/>
      <protection/>
    </xf>
    <xf numFmtId="4" fontId="3" fillId="0" borderId="0" xfId="0" applyNumberFormat="1" applyFont="1" applyAlignment="1">
      <alignment/>
    </xf>
    <xf numFmtId="4" fontId="60" fillId="0" borderId="0" xfId="0" applyNumberFormat="1" applyFont="1" applyAlignment="1">
      <alignment/>
    </xf>
    <xf numFmtId="0" fontId="7" fillId="39" borderId="14" xfId="57" applyFont="1" applyFill="1" applyBorder="1" applyAlignment="1">
      <alignment horizontal="center" vertical="center" wrapText="1"/>
      <protection/>
    </xf>
    <xf numFmtId="164" fontId="5" fillId="43" borderId="10" xfId="42" applyNumberFormat="1" applyFont="1" applyFill="1" applyBorder="1" applyAlignment="1">
      <alignment/>
    </xf>
    <xf numFmtId="3" fontId="5" fillId="43" borderId="10" xfId="42" applyNumberFormat="1" applyFont="1" applyFill="1" applyBorder="1" applyAlignment="1">
      <alignment/>
    </xf>
    <xf numFmtId="164" fontId="9" fillId="43" borderId="10" xfId="42" applyNumberFormat="1" applyFont="1" applyFill="1" applyBorder="1" applyAlignment="1">
      <alignment/>
    </xf>
    <xf numFmtId="3" fontId="9" fillId="43" borderId="10" xfId="42" applyNumberFormat="1" applyFont="1" applyFill="1" applyBorder="1" applyAlignment="1">
      <alignment/>
    </xf>
    <xf numFmtId="0" fontId="5" fillId="43" borderId="10" xfId="0" applyFont="1" applyFill="1" applyBorder="1" applyAlignment="1" applyProtection="1">
      <alignment horizontal="left"/>
      <protection locked="0"/>
    </xf>
    <xf numFmtId="0" fontId="7" fillId="43" borderId="10" xfId="0" applyFont="1" applyFill="1" applyBorder="1" applyAlignment="1" applyProtection="1">
      <alignment horizontal="left"/>
      <protection locked="0"/>
    </xf>
    <xf numFmtId="164" fontId="5" fillId="43" borderId="10" xfId="0" applyNumberFormat="1" applyFont="1" applyFill="1" applyBorder="1" applyAlignment="1">
      <alignment/>
    </xf>
    <xf numFmtId="3" fontId="5" fillId="43" borderId="10" xfId="0" applyNumberFormat="1" applyFont="1" applyFill="1" applyBorder="1" applyAlignment="1">
      <alignment/>
    </xf>
    <xf numFmtId="4" fontId="8" fillId="0" borderId="10" xfId="42" applyNumberFormat="1" applyFont="1" applyFill="1" applyBorder="1" applyAlignment="1" applyProtection="1">
      <alignment horizontal="right"/>
      <protection/>
    </xf>
    <xf numFmtId="4" fontId="0" fillId="5" borderId="10" xfId="42" applyNumberFormat="1" applyFont="1" applyFill="1" applyBorder="1" applyAlignment="1" applyProtection="1">
      <alignment/>
      <protection/>
    </xf>
    <xf numFmtId="0" fontId="7" fillId="41" borderId="14" xfId="57" applyFont="1" applyFill="1" applyBorder="1" applyAlignment="1">
      <alignment horizontal="left" vertical="center" wrapText="1"/>
      <protection/>
    </xf>
    <xf numFmtId="0" fontId="7" fillId="41" borderId="10" xfId="57" applyFont="1" applyFill="1" applyBorder="1" applyAlignment="1">
      <alignment horizontal="left" vertical="center" wrapText="1"/>
      <protection/>
    </xf>
    <xf numFmtId="4" fontId="61" fillId="0" borderId="10" xfId="0" applyNumberFormat="1" applyFont="1" applyBorder="1" applyAlignment="1">
      <alignment/>
    </xf>
    <xf numFmtId="4" fontId="57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4" fontId="62" fillId="44" borderId="19" xfId="0" applyNumberFormat="1" applyFont="1" applyFill="1" applyBorder="1" applyAlignment="1">
      <alignment horizontal="right" wrapText="1"/>
    </xf>
    <xf numFmtId="0" fontId="7" fillId="41" borderId="14" xfId="57" applyFont="1" applyFill="1" applyBorder="1" applyAlignment="1">
      <alignment horizontal="left" vertical="center" wrapText="1"/>
      <protection/>
    </xf>
    <xf numFmtId="0" fontId="57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57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3" fontId="10" fillId="35" borderId="0" xfId="42" applyNumberFormat="1" applyFont="1" applyFill="1" applyBorder="1" applyAlignment="1">
      <alignment/>
    </xf>
    <xf numFmtId="3" fontId="6" fillId="35" borderId="0" xfId="42" applyNumberFormat="1" applyFont="1" applyFill="1" applyBorder="1" applyAlignment="1">
      <alignment/>
    </xf>
    <xf numFmtId="3" fontId="6" fillId="0" borderId="0" xfId="42" applyNumberFormat="1" applyFont="1" applyBorder="1" applyAlignment="1">
      <alignment/>
    </xf>
    <xf numFmtId="4" fontId="63" fillId="0" borderId="0" xfId="0" applyNumberFormat="1" applyFont="1" applyAlignment="1">
      <alignment/>
    </xf>
    <xf numFmtId="0" fontId="7" fillId="41" borderId="14" xfId="57" applyFont="1" applyFill="1" applyBorder="1" applyAlignment="1">
      <alignment horizontal="left" vertical="center" wrapText="1"/>
      <protection/>
    </xf>
    <xf numFmtId="0" fontId="7" fillId="42" borderId="10" xfId="57" applyFont="1" applyFill="1" applyBorder="1" applyAlignment="1" applyProtection="1">
      <alignment horizontal="left"/>
      <protection/>
    </xf>
    <xf numFmtId="0" fontId="5" fillId="36" borderId="10" xfId="57" applyFont="1" applyFill="1" applyBorder="1" applyAlignment="1">
      <alignment horizontal="left"/>
      <protection/>
    </xf>
    <xf numFmtId="0" fontId="61" fillId="40" borderId="10" xfId="0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0" fontId="61" fillId="0" borderId="10" xfId="58" applyFont="1" applyFill="1" applyBorder="1">
      <alignment/>
      <protection/>
    </xf>
    <xf numFmtId="0" fontId="61" fillId="0" borderId="10" xfId="58" applyFont="1" applyFill="1" applyBorder="1" applyAlignment="1">
      <alignment horizontal="left" wrapText="1"/>
      <protection/>
    </xf>
    <xf numFmtId="4" fontId="61" fillId="35" borderId="10" xfId="42" applyNumberFormat="1" applyFont="1" applyFill="1" applyBorder="1" applyAlignment="1" applyProtection="1">
      <alignment horizontal="right"/>
      <protection/>
    </xf>
    <xf numFmtId="0" fontId="61" fillId="0" borderId="10" xfId="0" applyFont="1" applyFill="1" applyBorder="1" applyAlignment="1">
      <alignment wrapText="1"/>
    </xf>
    <xf numFmtId="4" fontId="61" fillId="35" borderId="10" xfId="42" applyNumberFormat="1" applyFont="1" applyFill="1" applyBorder="1" applyAlignment="1" applyProtection="1">
      <alignment horizontal="right" wrapText="1"/>
      <protection/>
    </xf>
    <xf numFmtId="4" fontId="61" fillId="0" borderId="10" xfId="42" applyNumberFormat="1" applyFont="1" applyFill="1" applyBorder="1" applyAlignment="1" applyProtection="1">
      <alignment/>
      <protection/>
    </xf>
    <xf numFmtId="0" fontId="61" fillId="0" borderId="10" xfId="0" applyFont="1" applyBorder="1" applyAlignment="1">
      <alignment vertical="center"/>
    </xf>
    <xf numFmtId="4" fontId="61" fillId="0" borderId="20" xfId="42" applyNumberFormat="1" applyFont="1" applyFill="1" applyBorder="1" applyAlignment="1" applyProtection="1">
      <alignment/>
      <protection/>
    </xf>
    <xf numFmtId="0" fontId="64" fillId="0" borderId="10" xfId="57" applyFont="1" applyBorder="1" applyAlignment="1">
      <alignment horizontal="left"/>
      <protection/>
    </xf>
    <xf numFmtId="4" fontId="61" fillId="35" borderId="10" xfId="42" applyNumberFormat="1" applyFont="1" applyFill="1" applyBorder="1" applyAlignment="1" applyProtection="1">
      <alignment/>
      <protection/>
    </xf>
    <xf numFmtId="0" fontId="7" fillId="40" borderId="10" xfId="57" applyFont="1" applyFill="1" applyBorder="1" applyAlignment="1">
      <alignment horizontal="left"/>
      <protection/>
    </xf>
    <xf numFmtId="0" fontId="61" fillId="0" borderId="10" xfId="0" applyFont="1" applyBorder="1" applyAlignment="1">
      <alignment/>
    </xf>
    <xf numFmtId="4" fontId="61" fillId="35" borderId="10" xfId="0" applyNumberFormat="1" applyFont="1" applyFill="1" applyBorder="1" applyAlignment="1">
      <alignment horizontal="right"/>
    </xf>
    <xf numFmtId="4" fontId="61" fillId="0" borderId="10" xfId="42" applyNumberFormat="1" applyFont="1" applyFill="1" applyBorder="1" applyAlignment="1" applyProtection="1">
      <alignment horizontal="right"/>
      <protection/>
    </xf>
    <xf numFmtId="4" fontId="61" fillId="0" borderId="10" xfId="0" applyNumberFormat="1" applyFont="1" applyFill="1" applyBorder="1" applyAlignment="1">
      <alignment horizontal="right" wrapText="1"/>
    </xf>
    <xf numFmtId="4" fontId="61" fillId="0" borderId="10" xfId="0" applyNumberFormat="1" applyFont="1" applyFill="1" applyBorder="1" applyAlignment="1">
      <alignment horizontal="right" vertical="center"/>
    </xf>
    <xf numFmtId="0" fontId="7" fillId="40" borderId="10" xfId="57" applyFont="1" applyFill="1" applyBorder="1" applyAlignment="1">
      <alignment horizontal="left" vertical="center" wrapText="1"/>
      <protection/>
    </xf>
    <xf numFmtId="4" fontId="61" fillId="0" borderId="10" xfId="0" applyNumberFormat="1" applyFont="1" applyBorder="1" applyAlignment="1">
      <alignment/>
    </xf>
    <xf numFmtId="0" fontId="7" fillId="40" borderId="14" xfId="57" applyFont="1" applyFill="1" applyBorder="1" applyAlignment="1">
      <alignment horizontal="right" vertical="center" wrapText="1"/>
      <protection/>
    </xf>
    <xf numFmtId="4" fontId="61" fillId="0" borderId="20" xfId="0" applyNumberFormat="1" applyFont="1" applyFill="1" applyBorder="1" applyAlignment="1">
      <alignment horizontal="right" wrapText="1"/>
    </xf>
    <xf numFmtId="4" fontId="65" fillId="45" borderId="0" xfId="0" applyNumberFormat="1" applyFont="1" applyFill="1" applyBorder="1" applyAlignment="1">
      <alignment horizontal="right" vertical="top"/>
    </xf>
    <xf numFmtId="0" fontId="8" fillId="46" borderId="21" xfId="0" applyFont="1" applyFill="1" applyBorder="1" applyAlignment="1">
      <alignment/>
    </xf>
    <xf numFmtId="0" fontId="8" fillId="46" borderId="22" xfId="0" applyFont="1" applyFill="1" applyBorder="1" applyAlignment="1">
      <alignment/>
    </xf>
    <xf numFmtId="0" fontId="8" fillId="46" borderId="23" xfId="0" applyFont="1" applyFill="1" applyBorder="1" applyAlignment="1">
      <alignment/>
    </xf>
    <xf numFmtId="0" fontId="8" fillId="46" borderId="23" xfId="0" applyFont="1" applyFill="1" applyBorder="1" applyAlignment="1">
      <alignment wrapText="1"/>
    </xf>
    <xf numFmtId="0" fontId="9" fillId="46" borderId="23" xfId="0" applyFont="1" applyFill="1" applyBorder="1" applyAlignment="1">
      <alignment wrapText="1"/>
    </xf>
    <xf numFmtId="0" fontId="9" fillId="46" borderId="24" xfId="0" applyFont="1" applyFill="1" applyBorder="1" applyAlignment="1">
      <alignment horizontal="center" wrapText="1"/>
    </xf>
    <xf numFmtId="0" fontId="9" fillId="43" borderId="25" xfId="57" applyFont="1" applyFill="1" applyBorder="1" applyAlignment="1">
      <alignment horizontal="left"/>
      <protection/>
    </xf>
    <xf numFmtId="0" fontId="9" fillId="43" borderId="10" xfId="57" applyFont="1" applyFill="1" applyBorder="1" applyAlignment="1" applyProtection="1">
      <alignment wrapText="1"/>
      <protection locked="0"/>
    </xf>
    <xf numFmtId="0" fontId="6" fillId="0" borderId="2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0" fontId="5" fillId="0" borderId="10" xfId="57" applyFont="1" applyBorder="1" applyAlignment="1">
      <alignment horizontal="left"/>
      <protection/>
    </xf>
    <xf numFmtId="0" fontId="6" fillId="37" borderId="25" xfId="57" applyFont="1" applyFill="1" applyBorder="1" applyAlignment="1">
      <alignment horizontal="left"/>
      <protection/>
    </xf>
    <xf numFmtId="0" fontId="6" fillId="37" borderId="14" xfId="57" applyFont="1" applyFill="1" applyBorder="1" applyAlignment="1">
      <alignment horizontal="left"/>
      <protection/>
    </xf>
    <xf numFmtId="0" fontId="6" fillId="43" borderId="25" xfId="57" applyFont="1" applyFill="1" applyBorder="1" applyAlignment="1">
      <alignment horizontal="left"/>
      <protection/>
    </xf>
    <xf numFmtId="0" fontId="6" fillId="43" borderId="14" xfId="57" applyFont="1" applyFill="1" applyBorder="1" applyAlignment="1">
      <alignment horizontal="left"/>
      <protection/>
    </xf>
    <xf numFmtId="0" fontId="5" fillId="43" borderId="10" xfId="57" applyFont="1" applyFill="1" applyBorder="1" applyAlignment="1">
      <alignment horizontal="right"/>
      <protection/>
    </xf>
    <xf numFmtId="0" fontId="5" fillId="43" borderId="10" xfId="57" applyFont="1" applyFill="1" applyBorder="1">
      <alignment/>
      <protection/>
    </xf>
    <xf numFmtId="0" fontId="5" fillId="0" borderId="10" xfId="57" applyFont="1" applyBorder="1" applyAlignment="1">
      <alignment horizontal="right"/>
      <protection/>
    </xf>
    <xf numFmtId="0" fontId="5" fillId="36" borderId="10" xfId="57" applyFont="1" applyFill="1" applyBorder="1" applyAlignment="1">
      <alignment horizontal="right"/>
      <protection/>
    </xf>
    <xf numFmtId="0" fontId="5" fillId="36" borderId="10" xfId="57" applyFont="1" applyFill="1" applyBorder="1">
      <alignment/>
      <protection/>
    </xf>
    <xf numFmtId="0" fontId="5" fillId="0" borderId="10" xfId="57" applyFont="1" applyBorder="1" applyAlignment="1">
      <alignment horizontal="center"/>
      <protection/>
    </xf>
    <xf numFmtId="0" fontId="8" fillId="43" borderId="10" xfId="0" applyFont="1" applyFill="1" applyBorder="1" applyAlignment="1">
      <alignment horizontal="left"/>
    </xf>
    <xf numFmtId="0" fontId="7" fillId="43" borderId="10" xfId="0" applyFont="1" applyFill="1" applyBorder="1" applyAlignment="1">
      <alignment/>
    </xf>
    <xf numFmtId="0" fontId="5" fillId="43" borderId="10" xfId="0" applyFont="1" applyFill="1" applyBorder="1" applyAlignment="1">
      <alignment/>
    </xf>
    <xf numFmtId="0" fontId="6" fillId="43" borderId="10" xfId="57" applyFont="1" applyFill="1" applyBorder="1">
      <alignment/>
      <protection/>
    </xf>
    <xf numFmtId="49" fontId="6" fillId="43" borderId="25" xfId="57" applyNumberFormat="1" applyFont="1" applyFill="1" applyBorder="1" applyAlignment="1">
      <alignment horizontal="left"/>
      <protection/>
    </xf>
    <xf numFmtId="49" fontId="6" fillId="43" borderId="14" xfId="57" applyNumberFormat="1" applyFont="1" applyFill="1" applyBorder="1" applyAlignment="1">
      <alignment horizontal="left"/>
      <protection/>
    </xf>
    <xf numFmtId="49" fontId="5" fillId="43" borderId="10" xfId="57" applyNumberFormat="1" applyFont="1" applyFill="1" applyBorder="1" applyAlignment="1">
      <alignment horizontal="left"/>
      <protection/>
    </xf>
    <xf numFmtId="0" fontId="6" fillId="35" borderId="25" xfId="57" applyFont="1" applyFill="1" applyBorder="1" applyAlignment="1">
      <alignment horizontal="left"/>
      <protection/>
    </xf>
    <xf numFmtId="0" fontId="6" fillId="35" borderId="14" xfId="57" applyFont="1" applyFill="1" applyBorder="1" applyAlignment="1">
      <alignment horizontal="left"/>
      <protection/>
    </xf>
    <xf numFmtId="0" fontId="6" fillId="35" borderId="10" xfId="57" applyFont="1" applyFill="1" applyBorder="1">
      <alignment/>
      <protection/>
    </xf>
    <xf numFmtId="0" fontId="6" fillId="35" borderId="10" xfId="57" applyFont="1" applyFill="1" applyBorder="1" applyAlignment="1" applyProtection="1">
      <alignment horizontal="left" indent="1"/>
      <protection locked="0"/>
    </xf>
    <xf numFmtId="3" fontId="6" fillId="35" borderId="11" xfId="42" applyNumberFormat="1" applyFont="1" applyFill="1" applyBorder="1" applyAlignment="1">
      <alignment/>
    </xf>
    <xf numFmtId="0" fontId="6" fillId="0" borderId="2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5" fillId="0" borderId="12" xfId="57" applyFont="1" applyBorder="1" applyAlignment="1">
      <alignment horizontal="left"/>
      <protection/>
    </xf>
    <xf numFmtId="0" fontId="6" fillId="0" borderId="12" xfId="57" applyFont="1" applyBorder="1">
      <alignment/>
      <protection/>
    </xf>
    <xf numFmtId="0" fontId="6" fillId="0" borderId="12" xfId="57" applyFont="1" applyFill="1" applyBorder="1" applyAlignment="1" applyProtection="1">
      <alignment horizontal="left" indent="1"/>
      <protection locked="0"/>
    </xf>
    <xf numFmtId="0" fontId="5" fillId="37" borderId="10" xfId="57" applyFont="1" applyFill="1" applyBorder="1" applyAlignment="1">
      <alignment horizontal="left"/>
      <protection/>
    </xf>
    <xf numFmtId="0" fontId="5" fillId="43" borderId="10" xfId="57" applyFont="1" applyFill="1" applyBorder="1" applyAlignment="1">
      <alignment horizontal="left"/>
      <protection/>
    </xf>
    <xf numFmtId="4" fontId="64" fillId="0" borderId="0" xfId="0" applyNumberFormat="1" applyFont="1" applyAlignment="1">
      <alignment/>
    </xf>
    <xf numFmtId="0" fontId="5" fillId="37" borderId="10" xfId="57" applyFont="1" applyFill="1" applyBorder="1" applyAlignment="1">
      <alignment horizontal="left"/>
      <protection/>
    </xf>
    <xf numFmtId="0" fontId="5" fillId="43" borderId="10" xfId="57" applyFont="1" applyFill="1" applyBorder="1" applyAlignment="1">
      <alignment horizontal="left"/>
      <protection/>
    </xf>
    <xf numFmtId="0" fontId="7" fillId="41" borderId="14" xfId="57" applyFont="1" applyFill="1" applyBorder="1" applyAlignment="1">
      <alignment horizontal="left" vertical="center" wrapText="1"/>
      <protection/>
    </xf>
    <xf numFmtId="0" fontId="7" fillId="41" borderId="10" xfId="57" applyFont="1" applyFill="1" applyBorder="1" applyAlignment="1">
      <alignment horizontal="left" vertical="center" wrapText="1"/>
      <protection/>
    </xf>
    <xf numFmtId="0" fontId="66" fillId="0" borderId="27" xfId="0" applyFont="1" applyBorder="1" applyAlignment="1">
      <alignment vertical="center"/>
    </xf>
    <xf numFmtId="0" fontId="67" fillId="0" borderId="28" xfId="0" applyFont="1" applyBorder="1" applyAlignment="1">
      <alignment vertical="center"/>
    </xf>
    <xf numFmtId="0" fontId="67" fillId="47" borderId="28" xfId="0" applyFont="1" applyFill="1" applyBorder="1" applyAlignment="1">
      <alignment horizontal="right" vertical="center"/>
    </xf>
    <xf numFmtId="0" fontId="66" fillId="0" borderId="29" xfId="0" applyFont="1" applyBorder="1" applyAlignment="1">
      <alignment vertical="center"/>
    </xf>
    <xf numFmtId="0" fontId="67" fillId="0" borderId="19" xfId="0" applyFont="1" applyBorder="1" applyAlignment="1">
      <alignment vertical="center"/>
    </xf>
    <xf numFmtId="0" fontId="68" fillId="0" borderId="19" xfId="0" applyFont="1" applyBorder="1" applyAlignment="1">
      <alignment horizontal="right" vertical="center"/>
    </xf>
    <xf numFmtId="0" fontId="66" fillId="0" borderId="30" xfId="0" applyFont="1" applyBorder="1" applyAlignment="1">
      <alignment vertical="center"/>
    </xf>
    <xf numFmtId="0" fontId="67" fillId="0" borderId="29" xfId="0" applyFont="1" applyBorder="1" applyAlignment="1">
      <alignment vertical="center"/>
    </xf>
    <xf numFmtId="4" fontId="63" fillId="0" borderId="19" xfId="0" applyNumberFormat="1" applyFont="1" applyBorder="1" applyAlignment="1">
      <alignment horizontal="right" vertical="center"/>
    </xf>
    <xf numFmtId="4" fontId="69" fillId="0" borderId="19" xfId="0" applyNumberFormat="1" applyFont="1" applyBorder="1" applyAlignment="1">
      <alignment horizontal="right" vertical="center"/>
    </xf>
    <xf numFmtId="4" fontId="63" fillId="45" borderId="19" xfId="0" applyNumberFormat="1" applyFont="1" applyFill="1" applyBorder="1" applyAlignment="1">
      <alignment horizontal="right" vertical="center"/>
    </xf>
    <xf numFmtId="0" fontId="70" fillId="0" borderId="30" xfId="0" applyFont="1" applyBorder="1" applyAlignment="1">
      <alignment vertical="center"/>
    </xf>
    <xf numFmtId="0" fontId="70" fillId="0" borderId="29" xfId="0" applyFont="1" applyBorder="1" applyAlignment="1">
      <alignment vertical="center"/>
    </xf>
    <xf numFmtId="0" fontId="70" fillId="47" borderId="29" xfId="0" applyFont="1" applyFill="1" applyBorder="1" applyAlignment="1">
      <alignment vertical="center"/>
    </xf>
    <xf numFmtId="0" fontId="70" fillId="48" borderId="19" xfId="0" applyFont="1" applyFill="1" applyBorder="1" applyAlignment="1">
      <alignment vertical="center"/>
    </xf>
    <xf numFmtId="4" fontId="71" fillId="48" borderId="19" xfId="0" applyNumberFormat="1" applyFont="1" applyFill="1" applyBorder="1" applyAlignment="1">
      <alignment horizontal="right" vertical="center"/>
    </xf>
    <xf numFmtId="0" fontId="70" fillId="48" borderId="29" xfId="0" applyFont="1" applyFill="1" applyBorder="1" applyAlignment="1">
      <alignment vertical="center"/>
    </xf>
    <xf numFmtId="0" fontId="71" fillId="48" borderId="19" xfId="0" applyFont="1" applyFill="1" applyBorder="1" applyAlignment="1">
      <alignment horizontal="right" vertical="center"/>
    </xf>
    <xf numFmtId="0" fontId="70" fillId="0" borderId="19" xfId="0" applyFont="1" applyBorder="1" applyAlignment="1">
      <alignment vertical="center"/>
    </xf>
    <xf numFmtId="0" fontId="70" fillId="0" borderId="19" xfId="0" applyFont="1" applyBorder="1" applyAlignment="1">
      <alignment horizontal="right" vertical="center"/>
    </xf>
    <xf numFmtId="4" fontId="70" fillId="45" borderId="19" xfId="0" applyNumberFormat="1" applyFont="1" applyFill="1" applyBorder="1" applyAlignment="1">
      <alignment horizontal="right" vertical="center"/>
    </xf>
    <xf numFmtId="4" fontId="70" fillId="0" borderId="19" xfId="0" applyNumberFormat="1" applyFont="1" applyBorder="1" applyAlignment="1">
      <alignment horizontal="right" vertical="center"/>
    </xf>
    <xf numFmtId="0" fontId="70" fillId="45" borderId="19" xfId="0" applyFont="1" applyFill="1" applyBorder="1" applyAlignment="1">
      <alignment horizontal="right" vertical="center"/>
    </xf>
    <xf numFmtId="4" fontId="70" fillId="48" borderId="19" xfId="0" applyNumberFormat="1" applyFont="1" applyFill="1" applyBorder="1" applyAlignment="1">
      <alignment horizontal="right" vertical="center"/>
    </xf>
    <xf numFmtId="0" fontId="70" fillId="0" borderId="19" xfId="0" applyFont="1" applyBorder="1" applyAlignment="1">
      <alignment horizontal="justify" vertical="center"/>
    </xf>
    <xf numFmtId="4" fontId="8" fillId="40" borderId="10" xfId="42" applyNumberFormat="1" applyFont="1" applyFill="1" applyBorder="1" applyAlignment="1" applyProtection="1">
      <alignment horizontal="right"/>
      <protection/>
    </xf>
    <xf numFmtId="4" fontId="61" fillId="40" borderId="10" xfId="42" applyNumberFormat="1" applyFont="1" applyFill="1" applyBorder="1" applyAlignment="1" applyProtection="1">
      <alignment horizontal="right"/>
      <protection/>
    </xf>
    <xf numFmtId="0" fontId="61" fillId="0" borderId="10" xfId="0" applyFont="1" applyBorder="1" applyAlignment="1">
      <alignment wrapText="1"/>
    </xf>
    <xf numFmtId="0" fontId="61" fillId="0" borderId="10" xfId="58" applyFont="1" applyFill="1" applyBorder="1" applyAlignment="1">
      <alignment wrapText="1"/>
      <protection/>
    </xf>
    <xf numFmtId="0" fontId="61" fillId="0" borderId="10" xfId="0" applyFont="1" applyBorder="1" applyAlignment="1">
      <alignment vertical="center" wrapText="1"/>
    </xf>
    <xf numFmtId="0" fontId="61" fillId="40" borderId="10" xfId="0" applyFont="1" applyFill="1" applyBorder="1" applyAlignment="1">
      <alignment wrapText="1"/>
    </xf>
    <xf numFmtId="4" fontId="61" fillId="40" borderId="10" xfId="42" applyNumberFormat="1" applyFont="1" applyFill="1" applyBorder="1" applyAlignment="1" applyProtection="1">
      <alignment/>
      <protection/>
    </xf>
    <xf numFmtId="4" fontId="61" fillId="40" borderId="10" xfId="0" applyNumberFormat="1" applyFont="1" applyFill="1" applyBorder="1" applyAlignment="1">
      <alignment horizontal="right"/>
    </xf>
    <xf numFmtId="4" fontId="7" fillId="40" borderId="31" xfId="42" applyNumberFormat="1" applyFont="1" applyFill="1" applyBorder="1" applyAlignment="1" applyProtection="1">
      <alignment/>
      <protection/>
    </xf>
    <xf numFmtId="4" fontId="64" fillId="0" borderId="0" xfId="0" applyNumberFormat="1" applyFont="1" applyBorder="1" applyAlignment="1">
      <alignment horizontal="right" vertical="center" wrapText="1"/>
    </xf>
    <xf numFmtId="4" fontId="65" fillId="0" borderId="0" xfId="0" applyNumberFormat="1" applyFont="1" applyBorder="1" applyAlignment="1">
      <alignment horizontal="right" vertical="center" wrapText="1"/>
    </xf>
    <xf numFmtId="4" fontId="63" fillId="0" borderId="0" xfId="0" applyNumberFormat="1" applyFont="1" applyBorder="1" applyAlignment="1">
      <alignment/>
    </xf>
    <xf numFmtId="4" fontId="64" fillId="0" borderId="0" xfId="0" applyNumberFormat="1" applyFont="1" applyBorder="1" applyAlignment="1">
      <alignment horizontal="right" wrapText="1"/>
    </xf>
    <xf numFmtId="0" fontId="61" fillId="40" borderId="10" xfId="0" applyFont="1" applyFill="1" applyBorder="1" applyAlignment="1">
      <alignment vertical="center" wrapText="1"/>
    </xf>
    <xf numFmtId="0" fontId="8" fillId="0" borderId="10" xfId="58" applyFont="1" applyFill="1" applyBorder="1">
      <alignment/>
      <protection/>
    </xf>
    <xf numFmtId="0" fontId="8" fillId="0" borderId="10" xfId="0" applyFont="1" applyFill="1" applyBorder="1" applyAlignment="1">
      <alignment wrapText="1"/>
    </xf>
    <xf numFmtId="0" fontId="8" fillId="40" borderId="10" xfId="0" applyFont="1" applyFill="1" applyBorder="1" applyAlignment="1">
      <alignment horizontal="left" wrapText="1"/>
    </xf>
    <xf numFmtId="0" fontId="8" fillId="40" borderId="10" xfId="0" applyFont="1" applyFill="1" applyBorder="1" applyAlignment="1">
      <alignment wrapText="1" shrinkToFit="1"/>
    </xf>
    <xf numFmtId="4" fontId="8" fillId="0" borderId="10" xfId="42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Border="1" applyAlignment="1">
      <alignment/>
    </xf>
    <xf numFmtId="0" fontId="5" fillId="36" borderId="10" xfId="57" applyFont="1" applyFill="1" applyBorder="1" applyAlignment="1" applyProtection="1">
      <alignment horizontal="left"/>
      <protection locked="0"/>
    </xf>
    <xf numFmtId="0" fontId="5" fillId="43" borderId="10" xfId="57" applyFont="1" applyFill="1" applyBorder="1" applyAlignment="1" applyProtection="1">
      <alignment horizontal="left"/>
      <protection locked="0"/>
    </xf>
    <xf numFmtId="0" fontId="15" fillId="0" borderId="32" xfId="0" applyFont="1" applyBorder="1" applyAlignment="1">
      <alignment horizontal="center"/>
    </xf>
    <xf numFmtId="0" fontId="9" fillId="43" borderId="14" xfId="57" applyFont="1" applyFill="1" applyBorder="1" applyAlignment="1">
      <alignment horizontal="left"/>
      <protection/>
    </xf>
    <xf numFmtId="0" fontId="9" fillId="43" borderId="10" xfId="57" applyFont="1" applyFill="1" applyBorder="1" applyAlignment="1">
      <alignment horizontal="left"/>
      <protection/>
    </xf>
    <xf numFmtId="0" fontId="5" fillId="37" borderId="10" xfId="57" applyFont="1" applyFill="1" applyBorder="1" applyAlignment="1">
      <alignment horizontal="left" vertical="center" wrapText="1"/>
      <protection/>
    </xf>
    <xf numFmtId="0" fontId="6" fillId="37" borderId="10" xfId="57" applyFont="1" applyFill="1" applyBorder="1">
      <alignment/>
      <protection/>
    </xf>
    <xf numFmtId="0" fontId="5" fillId="37" borderId="10" xfId="57" applyFont="1" applyFill="1" applyBorder="1" applyAlignment="1">
      <alignment horizontal="left"/>
      <protection/>
    </xf>
    <xf numFmtId="0" fontId="5" fillId="43" borderId="10" xfId="57" applyFont="1" applyFill="1" applyBorder="1" applyAlignment="1">
      <alignment horizontal="left" vertical="center" wrapText="1"/>
      <protection/>
    </xf>
    <xf numFmtId="0" fontId="5" fillId="36" borderId="31" xfId="57" applyFont="1" applyFill="1" applyBorder="1" applyAlignment="1">
      <alignment horizontal="left" wrapText="1"/>
      <protection/>
    </xf>
    <xf numFmtId="0" fontId="5" fillId="36" borderId="20" xfId="57" applyFont="1" applyFill="1" applyBorder="1" applyAlignment="1">
      <alignment horizontal="left" wrapText="1"/>
      <protection/>
    </xf>
    <xf numFmtId="0" fontId="5" fillId="43" borderId="10" xfId="57" applyFont="1" applyFill="1" applyBorder="1" applyAlignment="1">
      <alignment horizontal="left"/>
      <protection/>
    </xf>
    <xf numFmtId="0" fontId="5" fillId="36" borderId="31" xfId="57" applyFont="1" applyFill="1" applyBorder="1" applyAlignment="1" applyProtection="1">
      <alignment horizontal="left" wrapText="1"/>
      <protection locked="0"/>
    </xf>
    <xf numFmtId="0" fontId="5" fillId="36" borderId="20" xfId="57" applyFont="1" applyFill="1" applyBorder="1" applyAlignment="1" applyProtection="1">
      <alignment horizontal="left" wrapText="1"/>
      <protection locked="0"/>
    </xf>
    <xf numFmtId="0" fontId="7" fillId="18" borderId="23" xfId="0" applyFont="1" applyFill="1" applyBorder="1" applyAlignment="1" applyProtection="1">
      <alignment horizontal="center" vertical="top" wrapText="1"/>
      <protection/>
    </xf>
    <xf numFmtId="0" fontId="7" fillId="18" borderId="33" xfId="0" applyFont="1" applyFill="1" applyBorder="1" applyAlignment="1" applyProtection="1">
      <alignment horizontal="center" vertical="top" wrapText="1"/>
      <protection/>
    </xf>
    <xf numFmtId="0" fontId="7" fillId="42" borderId="14" xfId="57" applyFont="1" applyFill="1" applyBorder="1" applyAlignment="1" applyProtection="1">
      <alignment horizontal="left"/>
      <protection/>
    </xf>
    <xf numFmtId="0" fontId="7" fillId="42" borderId="10" xfId="57" applyFont="1" applyFill="1" applyBorder="1" applyAlignment="1" applyProtection="1">
      <alignment horizontal="left"/>
      <protection/>
    </xf>
    <xf numFmtId="0" fontId="7" fillId="8" borderId="34" xfId="57" applyFont="1" applyFill="1" applyBorder="1" applyAlignment="1">
      <alignment horizontal="center" vertical="center" wrapText="1"/>
      <protection/>
    </xf>
    <xf numFmtId="0" fontId="7" fillId="8" borderId="35" xfId="57" applyFont="1" applyFill="1" applyBorder="1" applyAlignment="1">
      <alignment horizontal="center" vertical="center" wrapText="1"/>
      <protection/>
    </xf>
    <xf numFmtId="0" fontId="7" fillId="8" borderId="20" xfId="57" applyFont="1" applyFill="1" applyBorder="1" applyAlignment="1">
      <alignment horizontal="center" vertical="center" wrapText="1"/>
      <protection/>
    </xf>
    <xf numFmtId="0" fontId="7" fillId="5" borderId="10" xfId="57" applyFont="1" applyFill="1" applyBorder="1" applyAlignment="1" applyProtection="1">
      <alignment horizontal="left"/>
      <protection locked="0"/>
    </xf>
    <xf numFmtId="0" fontId="7" fillId="5" borderId="31" xfId="57" applyFont="1" applyFill="1" applyBorder="1" applyAlignment="1" applyProtection="1">
      <alignment horizontal="center"/>
      <protection locked="0"/>
    </xf>
    <xf numFmtId="0" fontId="7" fillId="5" borderId="35" xfId="57" applyFont="1" applyFill="1" applyBorder="1" applyAlignment="1" applyProtection="1">
      <alignment horizontal="center"/>
      <protection locked="0"/>
    </xf>
    <xf numFmtId="0" fontId="7" fillId="5" borderId="20" xfId="57" applyFont="1" applyFill="1" applyBorder="1" applyAlignment="1" applyProtection="1">
      <alignment horizontal="center"/>
      <protection locked="0"/>
    </xf>
    <xf numFmtId="0" fontId="7" fillId="18" borderId="22" xfId="0" applyFont="1" applyFill="1" applyBorder="1" applyAlignment="1">
      <alignment horizontal="center" wrapText="1"/>
    </xf>
    <xf numFmtId="0" fontId="7" fillId="18" borderId="23" xfId="0" applyFont="1" applyFill="1" applyBorder="1" applyAlignment="1">
      <alignment horizontal="center" wrapText="1"/>
    </xf>
    <xf numFmtId="0" fontId="7" fillId="18" borderId="14" xfId="0" applyFont="1" applyFill="1" applyBorder="1" applyAlignment="1">
      <alignment horizontal="center" wrapText="1"/>
    </xf>
    <xf numFmtId="0" fontId="7" fillId="18" borderId="10" xfId="0" applyFont="1" applyFill="1" applyBorder="1" applyAlignment="1">
      <alignment horizontal="center" wrapText="1"/>
    </xf>
    <xf numFmtId="0" fontId="7" fillId="18" borderId="23" xfId="0" applyFont="1" applyFill="1" applyBorder="1" applyAlignment="1" applyProtection="1">
      <alignment horizontal="center" wrapText="1"/>
      <protection/>
    </xf>
    <xf numFmtId="0" fontId="7" fillId="18" borderId="10" xfId="0" applyFont="1" applyFill="1" applyBorder="1" applyAlignment="1" applyProtection="1">
      <alignment horizontal="center" wrapText="1"/>
      <protection/>
    </xf>
    <xf numFmtId="0" fontId="7" fillId="33" borderId="23" xfId="0" applyFont="1" applyFill="1" applyBorder="1" applyAlignment="1" applyProtection="1">
      <alignment horizontal="center" vertical="top" wrapText="1"/>
      <protection/>
    </xf>
    <xf numFmtId="0" fontId="7" fillId="33" borderId="24" xfId="0" applyFont="1" applyFill="1" applyBorder="1" applyAlignment="1" applyProtection="1">
      <alignment horizontal="center" vertical="top" wrapText="1"/>
      <protection/>
    </xf>
    <xf numFmtId="0" fontId="7" fillId="38" borderId="14" xfId="57" applyFont="1" applyFill="1" applyBorder="1" applyAlignment="1" applyProtection="1">
      <alignment horizontal="left"/>
      <protection/>
    </xf>
    <xf numFmtId="0" fontId="7" fillId="38" borderId="10" xfId="57" applyFont="1" applyFill="1" applyBorder="1" applyAlignment="1" applyProtection="1">
      <alignment horizontal="left"/>
      <protection/>
    </xf>
    <xf numFmtId="0" fontId="7" fillId="41" borderId="34" xfId="57" applyFont="1" applyFill="1" applyBorder="1" applyAlignment="1">
      <alignment horizontal="center" vertical="center" wrapText="1"/>
      <protection/>
    </xf>
    <xf numFmtId="0" fontId="7" fillId="41" borderId="35" xfId="57" applyFont="1" applyFill="1" applyBorder="1" applyAlignment="1">
      <alignment horizontal="center" vertical="center" wrapText="1"/>
      <protection/>
    </xf>
    <xf numFmtId="0" fontId="7" fillId="41" borderId="20" xfId="57" applyFont="1" applyFill="1" applyBorder="1" applyAlignment="1">
      <alignment horizontal="center" vertical="center" wrapText="1"/>
      <protection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33" borderId="22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23" xfId="0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horizontal="center" wrapText="1"/>
      <protection/>
    </xf>
    <xf numFmtId="0" fontId="7" fillId="41" borderId="14" xfId="57" applyFont="1" applyFill="1" applyBorder="1" applyAlignment="1">
      <alignment horizontal="left" vertical="center" wrapText="1"/>
      <protection/>
    </xf>
    <xf numFmtId="0" fontId="7" fillId="41" borderId="10" xfId="57" applyFont="1" applyFill="1" applyBorder="1" applyAlignment="1">
      <alignment horizontal="left" vertical="center" wrapText="1"/>
      <protection/>
    </xf>
    <xf numFmtId="0" fontId="7" fillId="34" borderId="31" xfId="57" applyFont="1" applyFill="1" applyBorder="1" applyAlignment="1" applyProtection="1">
      <alignment horizontal="center"/>
      <protection locked="0"/>
    </xf>
    <xf numFmtId="0" fontId="7" fillId="34" borderId="35" xfId="57" applyFont="1" applyFill="1" applyBorder="1" applyAlignment="1" applyProtection="1">
      <alignment horizontal="center"/>
      <protection locked="0"/>
    </xf>
    <xf numFmtId="0" fontId="7" fillId="34" borderId="20" xfId="57" applyFont="1" applyFill="1" applyBorder="1" applyAlignment="1" applyProtection="1">
      <alignment horizontal="center"/>
      <protection locked="0"/>
    </xf>
    <xf numFmtId="0" fontId="68" fillId="0" borderId="36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xheti Komunal__2011 final shqip dt.12.03.2011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251"/>
  <sheetViews>
    <sheetView zoomScalePageLayoutView="0" workbookViewId="0" topLeftCell="A1">
      <selection activeCell="L14" sqref="L14"/>
    </sheetView>
  </sheetViews>
  <sheetFormatPr defaultColWidth="7.8515625" defaultRowHeight="15"/>
  <cols>
    <col min="1" max="1" width="6.8515625" style="7" customWidth="1"/>
    <col min="2" max="2" width="6.421875" style="7" customWidth="1"/>
    <col min="3" max="3" width="7.00390625" style="7" customWidth="1"/>
    <col min="4" max="4" width="6.421875" style="7" customWidth="1"/>
    <col min="5" max="5" width="7.8515625" style="7" customWidth="1"/>
    <col min="6" max="6" width="26.28125" style="7" customWidth="1"/>
    <col min="7" max="7" width="10.57421875" style="7" customWidth="1"/>
    <col min="8" max="8" width="15.421875" style="7" customWidth="1"/>
    <col min="9" max="9" width="13.140625" style="7" customWidth="1"/>
    <col min="10" max="10" width="13.8515625" style="7" customWidth="1"/>
    <col min="11" max="11" width="16.421875" style="7" customWidth="1"/>
    <col min="12" max="12" width="13.00390625" style="7" customWidth="1"/>
    <col min="13" max="13" width="16.57421875" style="7" customWidth="1"/>
    <col min="14" max="14" width="1.1484375" style="7" customWidth="1"/>
    <col min="15" max="15" width="14.00390625" style="7" customWidth="1"/>
    <col min="16" max="16" width="13.8515625" style="7" customWidth="1"/>
    <col min="17" max="17" width="15.140625" style="7" customWidth="1"/>
    <col min="18" max="18" width="16.7109375" style="7" customWidth="1"/>
    <col min="19" max="19" width="12.7109375" style="7" bestFit="1" customWidth="1"/>
    <col min="20" max="16384" width="7.8515625" style="7" customWidth="1"/>
  </cols>
  <sheetData>
    <row r="1" spans="1:13" ht="20.25" thickBot="1">
      <c r="A1" s="273" t="s">
        <v>184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6" ht="34.5" customHeight="1">
      <c r="A2" s="181"/>
      <c r="B2" s="182"/>
      <c r="C2" s="183"/>
      <c r="D2" s="183"/>
      <c r="E2" s="183"/>
      <c r="F2" s="184"/>
      <c r="G2" s="185" t="s">
        <v>185</v>
      </c>
      <c r="H2" s="185" t="s">
        <v>97</v>
      </c>
      <c r="I2" s="185" t="s">
        <v>98</v>
      </c>
      <c r="J2" s="185" t="s">
        <v>99</v>
      </c>
      <c r="K2" s="185" t="s">
        <v>100</v>
      </c>
      <c r="L2" s="185" t="s">
        <v>101</v>
      </c>
      <c r="M2" s="186" t="s">
        <v>86</v>
      </c>
      <c r="N2" s="24"/>
      <c r="O2" s="24"/>
      <c r="P2" s="24"/>
    </row>
    <row r="3" spans="1:19" ht="16.5">
      <c r="A3" s="187">
        <v>613</v>
      </c>
      <c r="B3" s="274" t="s">
        <v>96</v>
      </c>
      <c r="C3" s="275"/>
      <c r="D3" s="275"/>
      <c r="E3" s="275"/>
      <c r="F3" s="188" t="s">
        <v>0</v>
      </c>
      <c r="G3" s="126">
        <f>G7+G19+G23+G55+G59+G63+G75+G111+G115+G131+G147+G163+G175+G191+G203+G219+G199</f>
        <v>1525</v>
      </c>
      <c r="H3" s="127">
        <f aca="true" t="shared" si="0" ref="H3:M3">H4+H5+H6</f>
        <v>9574000</v>
      </c>
      <c r="I3" s="127">
        <f>I4+I5+I6</f>
        <v>1700000</v>
      </c>
      <c r="J3" s="127">
        <f t="shared" si="0"/>
        <v>280000</v>
      </c>
      <c r="K3" s="127">
        <f t="shared" si="0"/>
        <v>500000</v>
      </c>
      <c r="L3" s="127">
        <f>L4+L5+L6</f>
        <v>4665155</v>
      </c>
      <c r="M3" s="127">
        <f t="shared" si="0"/>
        <v>16719155</v>
      </c>
      <c r="N3" s="25"/>
      <c r="O3" s="262"/>
      <c r="P3" s="141"/>
      <c r="Q3" s="260"/>
      <c r="R3" s="141"/>
      <c r="S3" s="141"/>
    </row>
    <row r="4" spans="1:19" ht="15.75">
      <c r="A4" s="189"/>
      <c r="B4" s="190"/>
      <c r="C4" s="191"/>
      <c r="D4" s="18"/>
      <c r="E4" s="18"/>
      <c r="F4" s="19" t="s">
        <v>1</v>
      </c>
      <c r="G4" s="17"/>
      <c r="H4" s="4">
        <f>H8+H20+H24+H56+H60+H64+H76+H112+H116+H132+H148+H164+H176+H192+H204+H220+H200</f>
        <v>9554000</v>
      </c>
      <c r="I4" s="4">
        <f>I8+I20+I24+I56+I60+I64+I76+I112+I116+I132+I148+I164+I176+I192+I204+I220+I200</f>
        <v>1400000</v>
      </c>
      <c r="J4" s="4">
        <f>J8+J20+J24+J56+J60+J64+J76+J112+J116+J132+J148+J164+J176+J192+J204+J220+J200</f>
        <v>226500</v>
      </c>
      <c r="K4" s="4">
        <f>K8+K20+K24+K56+K60+K64+K76+K112+K116+K132+K148+K164+K176+K192+K204+K220</f>
        <v>0</v>
      </c>
      <c r="L4" s="4">
        <f>L8+L20+L24+L56+L60+L64+L76+L112+L116+L132+L148+L164+L176+L192+L204+L220+L200</f>
        <v>3631339</v>
      </c>
      <c r="M4" s="4">
        <f>M8+M20+M24+M56+M60+M64+M76+M112+M116+M132+M148+M164+M176+M192+M204+M220+M200</f>
        <v>14811839</v>
      </c>
      <c r="N4" s="25"/>
      <c r="O4" s="143"/>
      <c r="P4" s="180"/>
      <c r="Q4" s="260"/>
      <c r="R4" s="143"/>
      <c r="S4" s="143"/>
    </row>
    <row r="5" spans="1:19" ht="15.75">
      <c r="A5" s="189"/>
      <c r="B5" s="190"/>
      <c r="C5" s="191"/>
      <c r="D5" s="18"/>
      <c r="E5" s="18"/>
      <c r="F5" s="19" t="s">
        <v>2</v>
      </c>
      <c r="G5" s="17"/>
      <c r="H5" s="4">
        <f>H9+H21+H25+H57+H61+H65+H77+H113+H117+H133+H149+H165+H177+H193+H205+H221</f>
        <v>20000</v>
      </c>
      <c r="I5" s="4">
        <f>I9+I21+I25+I57+I61+I65+I77+I113+I117+I133+I149+I165+I177+I193+I205+I221</f>
        <v>300000</v>
      </c>
      <c r="J5" s="4">
        <f>J9+J21+J25+J57+J61+J65+J77+J113+J117+J133+J149+J165+J177+J193+J205+J221</f>
        <v>53500</v>
      </c>
      <c r="K5" s="4">
        <f>K9+K21+K25+K57+K61+K65+K77+K113+K117+K133+K149+K165+K177+K193+K205+K221</f>
        <v>500000</v>
      </c>
      <c r="L5" s="4">
        <f>L9+L21+L25+L57+L61+L65+L77+L113+L117+L133+L149+L165+L177+L193+L205+L221</f>
        <v>1033816</v>
      </c>
      <c r="M5" s="4">
        <f>M9+M21+M25+M57+M61+M65+M77+M113+M117+M133+M149+M165+M177+M193+M205+M221</f>
        <v>1907316</v>
      </c>
      <c r="N5" s="25"/>
      <c r="O5" s="263">
        <v>1907316</v>
      </c>
      <c r="P5" s="143"/>
      <c r="Q5" s="260"/>
      <c r="R5" s="143"/>
      <c r="S5" s="143"/>
    </row>
    <row r="6" spans="1:19" ht="15.75">
      <c r="A6" s="189"/>
      <c r="B6" s="190"/>
      <c r="C6" s="191"/>
      <c r="D6" s="18"/>
      <c r="E6" s="18"/>
      <c r="F6" s="19" t="s">
        <v>162</v>
      </c>
      <c r="G6" s="17"/>
      <c r="H6" s="4"/>
      <c r="I6" s="4">
        <f>I186+I234</f>
        <v>0</v>
      </c>
      <c r="J6" s="4"/>
      <c r="K6" s="4"/>
      <c r="L6" s="11">
        <f>L10+L22+L26+L58+L62+L66+L78+L114+L118+L134+L150+L166+L178+L198+L206+L222</f>
        <v>0</v>
      </c>
      <c r="M6" s="4">
        <f>I6+L6</f>
        <v>0</v>
      </c>
      <c r="N6" s="121"/>
      <c r="O6" s="143">
        <f>O5-M5</f>
        <v>0</v>
      </c>
      <c r="P6" s="143"/>
      <c r="Q6" s="260"/>
      <c r="R6" s="143"/>
      <c r="S6" s="143"/>
    </row>
    <row r="7" spans="1:19" ht="15.75" customHeight="1">
      <c r="A7" s="192">
        <v>1.1</v>
      </c>
      <c r="B7" s="193"/>
      <c r="C7" s="219">
        <v>160</v>
      </c>
      <c r="D7" s="276" t="s">
        <v>4</v>
      </c>
      <c r="E7" s="277"/>
      <c r="F7" s="277"/>
      <c r="G7" s="38">
        <f aca="true" t="shared" si="1" ref="G7:M10">G11+G15</f>
        <v>31</v>
      </c>
      <c r="H7" s="39">
        <f t="shared" si="1"/>
        <v>234900</v>
      </c>
      <c r="I7" s="39">
        <f t="shared" si="1"/>
        <v>14000</v>
      </c>
      <c r="J7" s="39">
        <f t="shared" si="1"/>
        <v>0</v>
      </c>
      <c r="K7" s="39">
        <f t="shared" si="1"/>
        <v>108000</v>
      </c>
      <c r="L7" s="39">
        <f t="shared" si="1"/>
        <v>50000</v>
      </c>
      <c r="M7" s="39">
        <f t="shared" si="1"/>
        <v>406900</v>
      </c>
      <c r="N7" s="121"/>
      <c r="O7" s="142"/>
      <c r="P7" s="143"/>
      <c r="Q7" s="260"/>
      <c r="R7" s="143"/>
      <c r="S7" s="143"/>
    </row>
    <row r="8" spans="1:19" ht="15.75">
      <c r="A8" s="189"/>
      <c r="B8" s="190"/>
      <c r="C8" s="191"/>
      <c r="D8" s="18"/>
      <c r="E8" s="18"/>
      <c r="F8" s="19" t="s">
        <v>1</v>
      </c>
      <c r="G8" s="17"/>
      <c r="H8" s="11">
        <f>H12</f>
        <v>234900</v>
      </c>
      <c r="I8" s="4">
        <f>I12</f>
        <v>14000</v>
      </c>
      <c r="J8" s="4">
        <v>0</v>
      </c>
      <c r="K8" s="4">
        <f t="shared" si="1"/>
        <v>0</v>
      </c>
      <c r="L8" s="11">
        <f>L12</f>
        <v>50000</v>
      </c>
      <c r="M8" s="4">
        <f t="shared" si="1"/>
        <v>298900</v>
      </c>
      <c r="O8" s="142"/>
      <c r="P8" s="143"/>
      <c r="Q8" s="261"/>
      <c r="R8" s="143"/>
      <c r="S8" s="143"/>
    </row>
    <row r="9" spans="1:19" ht="15.75">
      <c r="A9" s="189"/>
      <c r="B9" s="190"/>
      <c r="C9" s="191"/>
      <c r="D9" s="18"/>
      <c r="E9" s="18"/>
      <c r="F9" s="19" t="s">
        <v>2</v>
      </c>
      <c r="G9" s="17"/>
      <c r="H9" s="4">
        <f t="shared" si="1"/>
        <v>0</v>
      </c>
      <c r="I9" s="4">
        <f>I13+I17</f>
        <v>0</v>
      </c>
      <c r="J9" s="4"/>
      <c r="K9" s="4">
        <f>K13</f>
        <v>108000</v>
      </c>
      <c r="L9" s="4">
        <v>0</v>
      </c>
      <c r="M9" s="4">
        <f t="shared" si="1"/>
        <v>108000</v>
      </c>
      <c r="O9" s="142"/>
      <c r="P9" s="143"/>
      <c r="Q9" s="143"/>
      <c r="R9" s="143"/>
      <c r="S9" s="143"/>
    </row>
    <row r="10" spans="1:19" ht="15.75">
      <c r="A10" s="189"/>
      <c r="B10" s="190"/>
      <c r="C10" s="191"/>
      <c r="D10" s="18"/>
      <c r="E10" s="18"/>
      <c r="F10" s="19" t="s">
        <v>3</v>
      </c>
      <c r="G10" s="17"/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v>0</v>
      </c>
      <c r="L10" s="11">
        <f t="shared" si="1"/>
        <v>0</v>
      </c>
      <c r="M10" s="12">
        <f t="shared" si="1"/>
        <v>0</v>
      </c>
      <c r="O10" s="142"/>
      <c r="P10" s="143"/>
      <c r="Q10" s="143"/>
      <c r="R10" s="143"/>
      <c r="S10" s="143"/>
    </row>
    <row r="11" spans="1:19" ht="15.75">
      <c r="A11" s="194" t="s">
        <v>5</v>
      </c>
      <c r="B11" s="195"/>
      <c r="C11" s="196">
        <v>16003</v>
      </c>
      <c r="D11" s="197"/>
      <c r="E11" s="272" t="s">
        <v>4</v>
      </c>
      <c r="F11" s="272"/>
      <c r="G11" s="124">
        <f aca="true" t="shared" si="2" ref="G11:M11">SUM(G12:G14)</f>
        <v>31</v>
      </c>
      <c r="H11" s="125">
        <f t="shared" si="2"/>
        <v>234900</v>
      </c>
      <c r="I11" s="125">
        <f t="shared" si="2"/>
        <v>14000</v>
      </c>
      <c r="J11" s="125">
        <f t="shared" si="2"/>
        <v>0</v>
      </c>
      <c r="K11" s="125">
        <f t="shared" si="2"/>
        <v>108000</v>
      </c>
      <c r="L11" s="125">
        <f t="shared" si="2"/>
        <v>50000</v>
      </c>
      <c r="M11" s="125">
        <f t="shared" si="2"/>
        <v>406900</v>
      </c>
      <c r="O11" s="142"/>
      <c r="P11" s="143"/>
      <c r="Q11" s="143"/>
      <c r="R11" s="143"/>
      <c r="S11" s="143"/>
    </row>
    <row r="12" spans="1:19" ht="15.75">
      <c r="A12" s="189"/>
      <c r="B12" s="190"/>
      <c r="C12" s="198"/>
      <c r="D12" s="18"/>
      <c r="E12" s="18"/>
      <c r="F12" s="19" t="s">
        <v>1</v>
      </c>
      <c r="G12" s="17">
        <v>31</v>
      </c>
      <c r="H12" s="11">
        <v>234900</v>
      </c>
      <c r="I12" s="4">
        <v>14000</v>
      </c>
      <c r="J12" s="4">
        <v>0</v>
      </c>
      <c r="K12" s="4"/>
      <c r="L12" s="11">
        <v>50000</v>
      </c>
      <c r="M12" s="12">
        <f aca="true" t="shared" si="3" ref="M12:M22">SUM(H12:L12)</f>
        <v>298900</v>
      </c>
      <c r="O12" s="141"/>
      <c r="P12" s="144"/>
      <c r="Q12" s="144"/>
      <c r="R12" s="144"/>
      <c r="S12" s="144"/>
    </row>
    <row r="13" spans="1:19" ht="15.75">
      <c r="A13" s="189"/>
      <c r="B13" s="190"/>
      <c r="C13" s="198"/>
      <c r="D13" s="18"/>
      <c r="E13" s="18"/>
      <c r="F13" s="19" t="s">
        <v>2</v>
      </c>
      <c r="G13" s="17"/>
      <c r="H13" s="4"/>
      <c r="I13" s="4">
        <v>0</v>
      </c>
      <c r="J13" s="4"/>
      <c r="K13" s="4">
        <v>108000</v>
      </c>
      <c r="L13" s="11">
        <v>0</v>
      </c>
      <c r="M13" s="12">
        <f t="shared" si="3"/>
        <v>108000</v>
      </c>
      <c r="O13" s="142"/>
      <c r="P13" s="143"/>
      <c r="Q13" s="145"/>
      <c r="R13" s="145"/>
      <c r="S13" s="142"/>
    </row>
    <row r="14" spans="1:19" ht="15.75">
      <c r="A14" s="189"/>
      <c r="B14" s="190"/>
      <c r="C14" s="198"/>
      <c r="D14" s="18"/>
      <c r="E14" s="18"/>
      <c r="F14" s="19" t="s">
        <v>3</v>
      </c>
      <c r="G14" s="17"/>
      <c r="H14" s="4"/>
      <c r="I14" s="4"/>
      <c r="J14" s="4"/>
      <c r="K14" s="4" t="s">
        <v>132</v>
      </c>
      <c r="L14" s="11"/>
      <c r="M14" s="12">
        <f t="shared" si="3"/>
        <v>0</v>
      </c>
      <c r="O14" s="146"/>
      <c r="P14" s="146"/>
      <c r="Q14" s="146"/>
      <c r="R14" s="146"/>
      <c r="S14" s="146"/>
    </row>
    <row r="15" spans="1:19" ht="15.75">
      <c r="A15" s="192" t="s">
        <v>6</v>
      </c>
      <c r="B15" s="193"/>
      <c r="C15" s="199">
        <v>16083</v>
      </c>
      <c r="D15" s="200"/>
      <c r="E15" s="271" t="s">
        <v>104</v>
      </c>
      <c r="F15" s="271"/>
      <c r="G15" s="30">
        <f aca="true" t="shared" si="4" ref="G15:L15">SUM(G16:G18)</f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2">
        <f t="shared" si="3"/>
        <v>0</v>
      </c>
      <c r="O15" s="147"/>
      <c r="P15" s="148"/>
      <c r="Q15" s="148"/>
      <c r="R15" s="148"/>
      <c r="S15" s="146"/>
    </row>
    <row r="16" spans="1:19" ht="15.75">
      <c r="A16" s="189"/>
      <c r="B16" s="190"/>
      <c r="C16" s="191"/>
      <c r="D16" s="18"/>
      <c r="E16" s="18"/>
      <c r="F16" s="19" t="s">
        <v>1</v>
      </c>
      <c r="G16" s="17"/>
      <c r="H16" s="4"/>
      <c r="I16" s="4"/>
      <c r="J16" s="4"/>
      <c r="K16" s="4"/>
      <c r="L16" s="11"/>
      <c r="M16" s="12">
        <f t="shared" si="3"/>
        <v>0</v>
      </c>
      <c r="O16" s="147"/>
      <c r="P16" s="148"/>
      <c r="Q16" s="148"/>
      <c r="R16" s="148"/>
      <c r="S16" s="146"/>
    </row>
    <row r="17" spans="1:19" ht="15.75">
      <c r="A17" s="189"/>
      <c r="B17" s="190"/>
      <c r="C17" s="191"/>
      <c r="D17" s="18"/>
      <c r="E17" s="18"/>
      <c r="F17" s="19" t="s">
        <v>2</v>
      </c>
      <c r="G17" s="17"/>
      <c r="H17" s="4"/>
      <c r="I17" s="4"/>
      <c r="J17" s="4"/>
      <c r="K17" s="4"/>
      <c r="L17" s="11"/>
      <c r="M17" s="12">
        <f t="shared" si="3"/>
        <v>0</v>
      </c>
      <c r="O17" s="147"/>
      <c r="P17" s="148"/>
      <c r="Q17" s="148"/>
      <c r="R17" s="148"/>
      <c r="S17" s="146"/>
    </row>
    <row r="18" spans="1:19" ht="15.75">
      <c r="A18" s="189"/>
      <c r="B18" s="190"/>
      <c r="C18" s="191"/>
      <c r="D18" s="18"/>
      <c r="E18" s="18"/>
      <c r="F18" s="19" t="s">
        <v>3</v>
      </c>
      <c r="G18" s="17"/>
      <c r="H18" s="4"/>
      <c r="I18" s="4"/>
      <c r="J18" s="4"/>
      <c r="K18" s="4"/>
      <c r="L18" s="11"/>
      <c r="M18" s="12">
        <f t="shared" si="3"/>
        <v>0</v>
      </c>
      <c r="O18" s="147"/>
      <c r="P18" s="148"/>
      <c r="Q18" s="148"/>
      <c r="R18" s="148"/>
      <c r="S18" s="146"/>
    </row>
    <row r="19" spans="1:19" ht="15.75" customHeight="1">
      <c r="A19" s="194">
        <v>1.2</v>
      </c>
      <c r="B19" s="195"/>
      <c r="C19" s="220">
        <v>169</v>
      </c>
      <c r="D19" s="279" t="s">
        <v>7</v>
      </c>
      <c r="E19" s="279"/>
      <c r="F19" s="279"/>
      <c r="G19" s="124">
        <f aca="true" t="shared" si="5" ref="G19:M19">SUM(G20:G22)</f>
        <v>0</v>
      </c>
      <c r="H19" s="125">
        <f t="shared" si="5"/>
        <v>115000</v>
      </c>
      <c r="I19" s="125">
        <f t="shared" si="5"/>
        <v>2000</v>
      </c>
      <c r="J19" s="125">
        <f t="shared" si="5"/>
        <v>0</v>
      </c>
      <c r="K19" s="125">
        <f t="shared" si="5"/>
        <v>0</v>
      </c>
      <c r="L19" s="125">
        <f t="shared" si="5"/>
        <v>0</v>
      </c>
      <c r="M19" s="125">
        <f t="shared" si="5"/>
        <v>117000</v>
      </c>
      <c r="O19" s="147"/>
      <c r="P19" s="148"/>
      <c r="Q19" s="148"/>
      <c r="R19" s="148"/>
      <c r="S19" s="146"/>
    </row>
    <row r="20" spans="1:19" ht="15.75">
      <c r="A20" s="189"/>
      <c r="B20" s="190"/>
      <c r="C20" s="201"/>
      <c r="D20" s="18"/>
      <c r="E20" s="18"/>
      <c r="F20" s="19" t="s">
        <v>1</v>
      </c>
      <c r="G20" s="17"/>
      <c r="H20" s="11">
        <v>115000</v>
      </c>
      <c r="I20" s="4">
        <v>2000</v>
      </c>
      <c r="J20" s="4"/>
      <c r="K20" s="4"/>
      <c r="L20" s="4"/>
      <c r="M20" s="12">
        <f t="shared" si="3"/>
        <v>117000</v>
      </c>
      <c r="O20" s="146"/>
      <c r="P20" s="148"/>
      <c r="Q20" s="148"/>
      <c r="R20" s="148"/>
      <c r="S20" s="146"/>
    </row>
    <row r="21" spans="1:19" ht="15.75">
      <c r="A21" s="189"/>
      <c r="B21" s="190"/>
      <c r="C21" s="201"/>
      <c r="D21" s="18"/>
      <c r="E21" s="18"/>
      <c r="F21" s="19" t="s">
        <v>2</v>
      </c>
      <c r="G21" s="17"/>
      <c r="H21" s="4"/>
      <c r="I21" s="4">
        <v>0</v>
      </c>
      <c r="J21" s="4"/>
      <c r="K21" s="4"/>
      <c r="L21" s="11"/>
      <c r="M21" s="12">
        <f t="shared" si="3"/>
        <v>0</v>
      </c>
      <c r="O21" s="149"/>
      <c r="P21" s="150"/>
      <c r="Q21" s="148"/>
      <c r="R21" s="148"/>
      <c r="S21" s="146"/>
    </row>
    <row r="22" spans="1:19" ht="15.75">
      <c r="A22" s="189"/>
      <c r="B22" s="190"/>
      <c r="C22" s="201"/>
      <c r="D22" s="18"/>
      <c r="E22" s="18"/>
      <c r="F22" s="19" t="s">
        <v>3</v>
      </c>
      <c r="G22" s="17"/>
      <c r="H22" s="4"/>
      <c r="I22" s="4"/>
      <c r="J22" s="4"/>
      <c r="K22" s="4"/>
      <c r="L22" s="11"/>
      <c r="M22" s="12">
        <f t="shared" si="3"/>
        <v>0</v>
      </c>
      <c r="O22" s="148"/>
      <c r="P22" s="148"/>
      <c r="Q22" s="148"/>
      <c r="R22" s="148"/>
      <c r="S22" s="146"/>
    </row>
    <row r="23" spans="1:19" ht="15.75" customHeight="1">
      <c r="A23" s="194">
        <v>1.3</v>
      </c>
      <c r="B23" s="195"/>
      <c r="C23" s="220">
        <v>163</v>
      </c>
      <c r="D23" s="279" t="s">
        <v>88</v>
      </c>
      <c r="E23" s="279"/>
      <c r="F23" s="279"/>
      <c r="G23" s="124">
        <f aca="true" t="shared" si="6" ref="G23:M26">SUM(G27+G31+G35+G39+G43+G47+G51)</f>
        <v>34</v>
      </c>
      <c r="H23" s="125">
        <f t="shared" si="6"/>
        <v>179600</v>
      </c>
      <c r="I23" s="125">
        <f>SUM(I27+I31+I35+I39+I43+I47+I51)</f>
        <v>250000</v>
      </c>
      <c r="J23" s="125">
        <f t="shared" si="6"/>
        <v>40000</v>
      </c>
      <c r="K23" s="125">
        <f t="shared" si="6"/>
        <v>0</v>
      </c>
      <c r="L23" s="125">
        <f t="shared" si="6"/>
        <v>0</v>
      </c>
      <c r="M23" s="125">
        <f t="shared" si="6"/>
        <v>469600</v>
      </c>
      <c r="O23" s="146"/>
      <c r="P23" s="148"/>
      <c r="Q23" s="148"/>
      <c r="R23" s="148"/>
      <c r="S23" s="146"/>
    </row>
    <row r="24" spans="1:19" ht="15.75">
      <c r="A24" s="189"/>
      <c r="B24" s="190"/>
      <c r="C24" s="191"/>
      <c r="D24" s="18"/>
      <c r="E24" s="18"/>
      <c r="F24" s="19" t="s">
        <v>1</v>
      </c>
      <c r="G24" s="17">
        <f>G28</f>
        <v>34</v>
      </c>
      <c r="H24" s="11">
        <f t="shared" si="6"/>
        <v>179600</v>
      </c>
      <c r="I24" s="4">
        <f>I28</f>
        <v>200000</v>
      </c>
      <c r="J24" s="4">
        <f t="shared" si="6"/>
        <v>25000</v>
      </c>
      <c r="K24" s="4">
        <f t="shared" si="6"/>
        <v>0</v>
      </c>
      <c r="L24" s="11">
        <f t="shared" si="6"/>
        <v>0</v>
      </c>
      <c r="M24" s="12">
        <f t="shared" si="6"/>
        <v>404600</v>
      </c>
      <c r="O24" s="146"/>
      <c r="P24" s="148"/>
      <c r="Q24" s="148"/>
      <c r="R24" s="148"/>
      <c r="S24" s="146"/>
    </row>
    <row r="25" spans="1:13" ht="15.75">
      <c r="A25" s="189"/>
      <c r="B25" s="190"/>
      <c r="C25" s="191"/>
      <c r="D25" s="18"/>
      <c r="E25" s="18"/>
      <c r="F25" s="19" t="s">
        <v>2</v>
      </c>
      <c r="G25" s="17"/>
      <c r="H25" s="4">
        <f t="shared" si="6"/>
        <v>0</v>
      </c>
      <c r="I25" s="4">
        <f>I29</f>
        <v>50000</v>
      </c>
      <c r="J25" s="4">
        <f>SUM(J29+J33+J37+J41+J45+J49+J53)</f>
        <v>15000</v>
      </c>
      <c r="K25" s="4">
        <f t="shared" si="6"/>
        <v>0</v>
      </c>
      <c r="L25" s="11">
        <f t="shared" si="6"/>
        <v>0</v>
      </c>
      <c r="M25" s="12">
        <f t="shared" si="6"/>
        <v>65000</v>
      </c>
    </row>
    <row r="26" spans="1:13" ht="15.75">
      <c r="A26" s="189"/>
      <c r="B26" s="190"/>
      <c r="C26" s="191"/>
      <c r="D26" s="18"/>
      <c r="E26" s="18"/>
      <c r="F26" s="19" t="s">
        <v>3</v>
      </c>
      <c r="G26" s="17"/>
      <c r="H26" s="4">
        <f t="shared" si="6"/>
        <v>0</v>
      </c>
      <c r="I26" s="4">
        <f t="shared" si="6"/>
        <v>0</v>
      </c>
      <c r="J26" s="4">
        <f t="shared" si="6"/>
        <v>0</v>
      </c>
      <c r="K26" s="4">
        <f t="shared" si="6"/>
        <v>0</v>
      </c>
      <c r="L26" s="11">
        <f t="shared" si="6"/>
        <v>0</v>
      </c>
      <c r="M26" s="12">
        <f t="shared" si="6"/>
        <v>0</v>
      </c>
    </row>
    <row r="27" spans="1:16" ht="15.75">
      <c r="A27" s="192" t="s">
        <v>8</v>
      </c>
      <c r="B27" s="195"/>
      <c r="C27" s="196">
        <v>16303</v>
      </c>
      <c r="D27" s="197"/>
      <c r="E27" s="272" t="s">
        <v>9</v>
      </c>
      <c r="F27" s="272"/>
      <c r="G27" s="124">
        <f aca="true" t="shared" si="7" ref="G27:M27">SUM(G28:G30)</f>
        <v>34</v>
      </c>
      <c r="H27" s="125">
        <f t="shared" si="7"/>
        <v>179600</v>
      </c>
      <c r="I27" s="125">
        <f t="shared" si="7"/>
        <v>250000</v>
      </c>
      <c r="J27" s="125">
        <f t="shared" si="7"/>
        <v>40000</v>
      </c>
      <c r="K27" s="125">
        <f t="shared" si="7"/>
        <v>0</v>
      </c>
      <c r="L27" s="125">
        <f t="shared" si="7"/>
        <v>0</v>
      </c>
      <c r="M27" s="125">
        <f t="shared" si="7"/>
        <v>469600</v>
      </c>
      <c r="P27" s="25"/>
    </row>
    <row r="28" spans="1:13" ht="15.75">
      <c r="A28" s="189"/>
      <c r="B28" s="190"/>
      <c r="C28" s="191"/>
      <c r="D28" s="18"/>
      <c r="E28" s="18"/>
      <c r="F28" s="19" t="s">
        <v>1</v>
      </c>
      <c r="G28" s="17">
        <v>34</v>
      </c>
      <c r="H28" s="11">
        <v>179600</v>
      </c>
      <c r="I28" s="4">
        <v>200000</v>
      </c>
      <c r="J28" s="4">
        <v>25000</v>
      </c>
      <c r="K28" s="4"/>
      <c r="L28" s="11">
        <v>0</v>
      </c>
      <c r="M28" s="12">
        <f>H28+I28+J28+K28+L28</f>
        <v>404600</v>
      </c>
    </row>
    <row r="29" spans="1:18" ht="15.75">
      <c r="A29" s="189"/>
      <c r="B29" s="190"/>
      <c r="C29" s="191"/>
      <c r="D29" s="18"/>
      <c r="E29" s="18"/>
      <c r="F29" s="19" t="s">
        <v>2</v>
      </c>
      <c r="G29" s="17"/>
      <c r="H29" s="4"/>
      <c r="I29" s="4">
        <v>50000</v>
      </c>
      <c r="J29" s="4">
        <v>15000</v>
      </c>
      <c r="K29" s="4"/>
      <c r="L29" s="11">
        <v>0</v>
      </c>
      <c r="M29" s="12">
        <f>H29+I29+J29+K29+L29</f>
        <v>65000</v>
      </c>
      <c r="O29" s="141"/>
      <c r="P29" s="141"/>
      <c r="Q29" s="141"/>
      <c r="R29" s="141"/>
    </row>
    <row r="30" spans="1:18" ht="15.75">
      <c r="A30" s="189"/>
      <c r="B30" s="190"/>
      <c r="C30" s="191"/>
      <c r="D30" s="18"/>
      <c r="E30" s="18"/>
      <c r="F30" s="19" t="s">
        <v>3</v>
      </c>
      <c r="G30" s="17"/>
      <c r="H30" s="4"/>
      <c r="I30" s="4"/>
      <c r="J30" s="4"/>
      <c r="K30" s="4"/>
      <c r="L30" s="11"/>
      <c r="M30" s="4">
        <f aca="true" t="shared" si="8" ref="M30:M62">SUM(H30:L30)</f>
        <v>0</v>
      </c>
      <c r="O30" s="142"/>
      <c r="P30" s="143"/>
      <c r="Q30" s="143"/>
      <c r="R30" s="143"/>
    </row>
    <row r="31" spans="1:18" ht="15.75">
      <c r="A31" s="192" t="s">
        <v>10</v>
      </c>
      <c r="B31" s="193"/>
      <c r="C31" s="199">
        <v>16343</v>
      </c>
      <c r="D31" s="200"/>
      <c r="E31" s="271" t="s">
        <v>11</v>
      </c>
      <c r="F31" s="271"/>
      <c r="G31" s="30">
        <f aca="true" t="shared" si="9" ref="G31:L31">SUM(G32:G34)</f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8"/>
        <v>0</v>
      </c>
      <c r="O31" s="142"/>
      <c r="P31" s="143"/>
      <c r="Q31" s="143"/>
      <c r="R31" s="143"/>
    </row>
    <row r="32" spans="1:18" ht="15.75">
      <c r="A32" s="189"/>
      <c r="B32" s="190"/>
      <c r="C32" s="191"/>
      <c r="D32" s="18"/>
      <c r="E32" s="18"/>
      <c r="F32" s="19" t="s">
        <v>1</v>
      </c>
      <c r="G32" s="17"/>
      <c r="H32" s="4"/>
      <c r="I32" s="4"/>
      <c r="J32" s="4"/>
      <c r="K32" s="4"/>
      <c r="L32" s="11"/>
      <c r="M32" s="4">
        <f t="shared" si="8"/>
        <v>0</v>
      </c>
      <c r="O32" s="142"/>
      <c r="P32" s="143"/>
      <c r="Q32" s="143"/>
      <c r="R32" s="143"/>
    </row>
    <row r="33" spans="1:18" ht="15.75">
      <c r="A33" s="189"/>
      <c r="B33" s="190"/>
      <c r="C33" s="191"/>
      <c r="D33" s="18"/>
      <c r="E33" s="18"/>
      <c r="F33" s="19" t="s">
        <v>2</v>
      </c>
      <c r="G33" s="17"/>
      <c r="H33" s="4"/>
      <c r="I33" s="4"/>
      <c r="J33" s="4"/>
      <c r="K33" s="4"/>
      <c r="L33" s="11"/>
      <c r="M33" s="4">
        <f t="shared" si="8"/>
        <v>0</v>
      </c>
      <c r="O33" s="142"/>
      <c r="P33" s="143"/>
      <c r="Q33" s="143"/>
      <c r="R33" s="143"/>
    </row>
    <row r="34" spans="1:18" ht="15.75">
      <c r="A34" s="189"/>
      <c r="B34" s="190"/>
      <c r="C34" s="191"/>
      <c r="D34" s="18"/>
      <c r="E34" s="18"/>
      <c r="F34" s="19" t="s">
        <v>3</v>
      </c>
      <c r="G34" s="17"/>
      <c r="H34" s="4"/>
      <c r="I34" s="4"/>
      <c r="J34" s="4"/>
      <c r="K34" s="4"/>
      <c r="L34" s="11"/>
      <c r="M34" s="4">
        <f t="shared" si="8"/>
        <v>0</v>
      </c>
      <c r="O34" s="142"/>
      <c r="P34" s="143"/>
      <c r="Q34" s="143"/>
      <c r="R34" s="143"/>
    </row>
    <row r="35" spans="1:18" ht="15.75">
      <c r="A35" s="192" t="s">
        <v>12</v>
      </c>
      <c r="B35" s="193"/>
      <c r="C35" s="199">
        <v>16383</v>
      </c>
      <c r="D35" s="200"/>
      <c r="E35" s="271" t="s">
        <v>13</v>
      </c>
      <c r="F35" s="271"/>
      <c r="G35" s="30">
        <f aca="true" t="shared" si="10" ref="G35:L35">SUM(G36:G38)</f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8"/>
        <v>0</v>
      </c>
      <c r="O35" s="142"/>
      <c r="P35" s="143"/>
      <c r="Q35" s="143"/>
      <c r="R35" s="143"/>
    </row>
    <row r="36" spans="1:18" ht="15.75">
      <c r="A36" s="189"/>
      <c r="B36" s="190"/>
      <c r="C36" s="191"/>
      <c r="D36" s="18"/>
      <c r="E36" s="18"/>
      <c r="F36" s="19" t="s">
        <v>1</v>
      </c>
      <c r="G36" s="17"/>
      <c r="H36" s="4"/>
      <c r="I36" s="4"/>
      <c r="J36" s="4"/>
      <c r="K36" s="4"/>
      <c r="L36" s="11"/>
      <c r="M36" s="4">
        <f t="shared" si="8"/>
        <v>0</v>
      </c>
      <c r="O36" s="142"/>
      <c r="P36" s="143"/>
      <c r="Q36" s="143"/>
      <c r="R36" s="143"/>
    </row>
    <row r="37" spans="1:18" ht="15.75">
      <c r="A37" s="189"/>
      <c r="B37" s="190"/>
      <c r="C37" s="191"/>
      <c r="D37" s="18"/>
      <c r="E37" s="18"/>
      <c r="F37" s="19" t="s">
        <v>2</v>
      </c>
      <c r="G37" s="17"/>
      <c r="H37" s="4"/>
      <c r="I37" s="4"/>
      <c r="J37" s="4"/>
      <c r="K37" s="4"/>
      <c r="L37" s="11"/>
      <c r="M37" s="4">
        <f t="shared" si="8"/>
        <v>0</v>
      </c>
      <c r="O37" s="141"/>
      <c r="P37" s="144"/>
      <c r="Q37" s="144"/>
      <c r="R37" s="144"/>
    </row>
    <row r="38" spans="1:18" ht="15.75">
      <c r="A38" s="189"/>
      <c r="B38" s="190"/>
      <c r="C38" s="191"/>
      <c r="D38" s="18"/>
      <c r="E38" s="18"/>
      <c r="F38" s="19" t="s">
        <v>3</v>
      </c>
      <c r="G38" s="17"/>
      <c r="H38" s="4"/>
      <c r="I38" s="4"/>
      <c r="J38" s="4"/>
      <c r="K38" s="4"/>
      <c r="L38" s="11"/>
      <c r="M38" s="12">
        <f t="shared" si="8"/>
        <v>0</v>
      </c>
      <c r="O38" s="148"/>
      <c r="P38" s="146"/>
      <c r="Q38" s="146"/>
      <c r="R38" s="146"/>
    </row>
    <row r="39" spans="1:13" ht="15.75">
      <c r="A39" s="192" t="s">
        <v>14</v>
      </c>
      <c r="B39" s="193"/>
      <c r="C39" s="199">
        <v>16423</v>
      </c>
      <c r="D39" s="200"/>
      <c r="E39" s="271" t="s">
        <v>15</v>
      </c>
      <c r="F39" s="271"/>
      <c r="G39" s="30">
        <f aca="true" t="shared" si="11" ref="G39:L39">SUM(G40:G42)</f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2">
        <f t="shared" si="8"/>
        <v>0</v>
      </c>
    </row>
    <row r="40" spans="1:13" ht="15.75">
      <c r="A40" s="189"/>
      <c r="B40" s="190"/>
      <c r="C40" s="191"/>
      <c r="D40" s="18"/>
      <c r="E40" s="18"/>
      <c r="F40" s="19" t="s">
        <v>1</v>
      </c>
      <c r="G40" s="17"/>
      <c r="H40" s="4"/>
      <c r="I40" s="4"/>
      <c r="J40" s="4"/>
      <c r="K40" s="4"/>
      <c r="L40" s="11"/>
      <c r="M40" s="12">
        <f t="shared" si="8"/>
        <v>0</v>
      </c>
    </row>
    <row r="41" spans="1:13" ht="15.75">
      <c r="A41" s="189"/>
      <c r="B41" s="190"/>
      <c r="C41" s="191"/>
      <c r="D41" s="18"/>
      <c r="E41" s="18"/>
      <c r="F41" s="19" t="s">
        <v>2</v>
      </c>
      <c r="G41" s="17"/>
      <c r="H41" s="4"/>
      <c r="I41" s="4"/>
      <c r="J41" s="4"/>
      <c r="K41" s="4"/>
      <c r="L41" s="11"/>
      <c r="M41" s="12">
        <f t="shared" si="8"/>
        <v>0</v>
      </c>
    </row>
    <row r="42" spans="1:13" ht="15.75">
      <c r="A42" s="189"/>
      <c r="B42" s="190"/>
      <c r="C42" s="191"/>
      <c r="D42" s="18"/>
      <c r="E42" s="18"/>
      <c r="F42" s="19" t="s">
        <v>3</v>
      </c>
      <c r="G42" s="17"/>
      <c r="H42" s="4"/>
      <c r="I42" s="4"/>
      <c r="J42" s="4"/>
      <c r="K42" s="4"/>
      <c r="L42" s="11"/>
      <c r="M42" s="12">
        <f t="shared" si="8"/>
        <v>0</v>
      </c>
    </row>
    <row r="43" spans="1:13" ht="15.75">
      <c r="A43" s="192" t="s">
        <v>16</v>
      </c>
      <c r="B43" s="193"/>
      <c r="C43" s="199">
        <v>16463</v>
      </c>
      <c r="D43" s="200"/>
      <c r="E43" s="271" t="s">
        <v>17</v>
      </c>
      <c r="F43" s="271"/>
      <c r="G43" s="30">
        <f aca="true" t="shared" si="12" ref="G43:L43">SUM(G44:G46)</f>
        <v>0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2">
        <f t="shared" si="8"/>
        <v>0</v>
      </c>
    </row>
    <row r="44" spans="1:13" ht="15.75">
      <c r="A44" s="189"/>
      <c r="B44" s="190"/>
      <c r="C44" s="191"/>
      <c r="D44" s="18"/>
      <c r="E44" s="18"/>
      <c r="F44" s="19" t="s">
        <v>1</v>
      </c>
      <c r="G44" s="17"/>
      <c r="H44" s="4"/>
      <c r="I44" s="4"/>
      <c r="J44" s="4"/>
      <c r="K44" s="4"/>
      <c r="L44" s="11"/>
      <c r="M44" s="12">
        <f t="shared" si="8"/>
        <v>0</v>
      </c>
    </row>
    <row r="45" spans="1:13" ht="15.75">
      <c r="A45" s="189"/>
      <c r="B45" s="190"/>
      <c r="C45" s="191"/>
      <c r="D45" s="18"/>
      <c r="E45" s="18"/>
      <c r="F45" s="19" t="s">
        <v>2</v>
      </c>
      <c r="G45" s="17"/>
      <c r="H45" s="4"/>
      <c r="I45" s="4"/>
      <c r="J45" s="4"/>
      <c r="K45" s="4"/>
      <c r="L45" s="11"/>
      <c r="M45" s="12">
        <f t="shared" si="8"/>
        <v>0</v>
      </c>
    </row>
    <row r="46" spans="1:13" ht="15.75">
      <c r="A46" s="189"/>
      <c r="B46" s="190"/>
      <c r="C46" s="191"/>
      <c r="D46" s="18"/>
      <c r="E46" s="18"/>
      <c r="F46" s="19" t="s">
        <v>3</v>
      </c>
      <c r="G46" s="17"/>
      <c r="H46" s="4"/>
      <c r="I46" s="4"/>
      <c r="J46" s="4"/>
      <c r="K46" s="4"/>
      <c r="L46" s="11"/>
      <c r="M46" s="12">
        <f t="shared" si="8"/>
        <v>0</v>
      </c>
    </row>
    <row r="47" spans="1:13" ht="15.75">
      <c r="A47" s="192" t="s">
        <v>18</v>
      </c>
      <c r="B47" s="193"/>
      <c r="C47" s="199">
        <v>16503</v>
      </c>
      <c r="D47" s="200"/>
      <c r="E47" s="271" t="s">
        <v>19</v>
      </c>
      <c r="F47" s="271"/>
      <c r="G47" s="30">
        <f aca="true" t="shared" si="13" ref="G47:L47">SUM(G48:G50)</f>
        <v>0</v>
      </c>
      <c r="H47" s="31">
        <f t="shared" si="13"/>
        <v>0</v>
      </c>
      <c r="I47" s="31">
        <f t="shared" si="13"/>
        <v>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2">
        <f t="shared" si="8"/>
        <v>0</v>
      </c>
    </row>
    <row r="48" spans="1:13" ht="15.75">
      <c r="A48" s="189"/>
      <c r="B48" s="190"/>
      <c r="C48" s="191"/>
      <c r="D48" s="18"/>
      <c r="E48" s="18"/>
      <c r="F48" s="19" t="s">
        <v>1</v>
      </c>
      <c r="G48" s="17"/>
      <c r="H48" s="4"/>
      <c r="I48" s="4"/>
      <c r="J48" s="4"/>
      <c r="K48" s="4"/>
      <c r="L48" s="11"/>
      <c r="M48" s="12">
        <f t="shared" si="8"/>
        <v>0</v>
      </c>
    </row>
    <row r="49" spans="1:13" ht="15.75">
      <c r="A49" s="189"/>
      <c r="B49" s="190"/>
      <c r="C49" s="191"/>
      <c r="D49" s="18"/>
      <c r="E49" s="18"/>
      <c r="F49" s="19" t="s">
        <v>2</v>
      </c>
      <c r="G49" s="17"/>
      <c r="H49" s="4"/>
      <c r="I49" s="4"/>
      <c r="J49" s="4"/>
      <c r="K49" s="4"/>
      <c r="L49" s="11"/>
      <c r="M49" s="12">
        <f t="shared" si="8"/>
        <v>0</v>
      </c>
    </row>
    <row r="50" spans="1:13" ht="15.75">
      <c r="A50" s="189"/>
      <c r="B50" s="190"/>
      <c r="C50" s="191"/>
      <c r="D50" s="18"/>
      <c r="E50" s="18"/>
      <c r="F50" s="19" t="s">
        <v>3</v>
      </c>
      <c r="G50" s="17"/>
      <c r="H50" s="4"/>
      <c r="I50" s="4"/>
      <c r="J50" s="4"/>
      <c r="K50" s="4"/>
      <c r="L50" s="11"/>
      <c r="M50" s="12">
        <f t="shared" si="8"/>
        <v>0</v>
      </c>
    </row>
    <row r="51" spans="1:13" ht="15.75">
      <c r="A51" s="192" t="s">
        <v>20</v>
      </c>
      <c r="B51" s="193"/>
      <c r="C51" s="199">
        <v>16543</v>
      </c>
      <c r="D51" s="200"/>
      <c r="E51" s="271" t="s">
        <v>21</v>
      </c>
      <c r="F51" s="271"/>
      <c r="G51" s="30">
        <f aca="true" t="shared" si="14" ref="G51:L51">SUM(G52:G54)</f>
        <v>0</v>
      </c>
      <c r="H51" s="31">
        <f t="shared" si="14"/>
        <v>0</v>
      </c>
      <c r="I51" s="31">
        <f t="shared" si="14"/>
        <v>0</v>
      </c>
      <c r="J51" s="31">
        <f t="shared" si="14"/>
        <v>0</v>
      </c>
      <c r="K51" s="31">
        <f t="shared" si="14"/>
        <v>0</v>
      </c>
      <c r="L51" s="31">
        <f t="shared" si="14"/>
        <v>0</v>
      </c>
      <c r="M51" s="32">
        <f t="shared" si="8"/>
        <v>0</v>
      </c>
    </row>
    <row r="52" spans="1:13" ht="15.75">
      <c r="A52" s="189"/>
      <c r="B52" s="190"/>
      <c r="C52" s="191"/>
      <c r="D52" s="18"/>
      <c r="E52" s="18"/>
      <c r="F52" s="19" t="s">
        <v>1</v>
      </c>
      <c r="G52" s="17"/>
      <c r="H52" s="4"/>
      <c r="I52" s="4"/>
      <c r="J52" s="4"/>
      <c r="K52" s="4"/>
      <c r="L52" s="11"/>
      <c r="M52" s="12">
        <f t="shared" si="8"/>
        <v>0</v>
      </c>
    </row>
    <row r="53" spans="1:13" ht="15.75">
      <c r="A53" s="189"/>
      <c r="B53" s="190"/>
      <c r="C53" s="191"/>
      <c r="D53" s="18"/>
      <c r="E53" s="18"/>
      <c r="F53" s="19" t="s">
        <v>2</v>
      </c>
      <c r="G53" s="17"/>
      <c r="H53" s="4"/>
      <c r="I53" s="4"/>
      <c r="J53" s="4"/>
      <c r="K53" s="4"/>
      <c r="L53" s="11"/>
      <c r="M53" s="12">
        <f t="shared" si="8"/>
        <v>0</v>
      </c>
    </row>
    <row r="54" spans="1:13" ht="15.75">
      <c r="A54" s="189"/>
      <c r="B54" s="190"/>
      <c r="C54" s="191"/>
      <c r="D54" s="18"/>
      <c r="E54" s="18"/>
      <c r="F54" s="19" t="s">
        <v>3</v>
      </c>
      <c r="G54" s="17"/>
      <c r="H54" s="4"/>
      <c r="I54" s="4"/>
      <c r="J54" s="4"/>
      <c r="K54" s="4"/>
      <c r="L54" s="11"/>
      <c r="M54" s="12">
        <f t="shared" si="8"/>
        <v>0</v>
      </c>
    </row>
    <row r="55" spans="1:13" ht="15.75" customHeight="1">
      <c r="A55" s="194">
        <v>1.4</v>
      </c>
      <c r="B55" s="195"/>
      <c r="C55" s="220">
        <v>16605</v>
      </c>
      <c r="D55" s="279" t="s">
        <v>22</v>
      </c>
      <c r="E55" s="279"/>
      <c r="F55" s="279"/>
      <c r="G55" s="124">
        <f aca="true" t="shared" si="15" ref="G55:M55">SUM(G56:G58)</f>
        <v>12</v>
      </c>
      <c r="H55" s="125">
        <f t="shared" si="15"/>
        <v>67900</v>
      </c>
      <c r="I55" s="125">
        <f t="shared" si="15"/>
        <v>3000</v>
      </c>
      <c r="J55" s="125">
        <f t="shared" si="15"/>
        <v>0</v>
      </c>
      <c r="K55" s="125">
        <f t="shared" si="15"/>
        <v>0</v>
      </c>
      <c r="L55" s="125">
        <f t="shared" si="15"/>
        <v>0</v>
      </c>
      <c r="M55" s="125">
        <f t="shared" si="15"/>
        <v>70900</v>
      </c>
    </row>
    <row r="56" spans="1:13" ht="15.75">
      <c r="A56" s="189"/>
      <c r="B56" s="190"/>
      <c r="C56" s="191"/>
      <c r="D56" s="18"/>
      <c r="E56" s="18"/>
      <c r="F56" s="19" t="s">
        <v>1</v>
      </c>
      <c r="G56" s="17">
        <v>12</v>
      </c>
      <c r="H56" s="11">
        <v>67900</v>
      </c>
      <c r="I56" s="4">
        <v>3000</v>
      </c>
      <c r="J56" s="4"/>
      <c r="K56" s="4"/>
      <c r="L56" s="11"/>
      <c r="M56" s="12">
        <f t="shared" si="8"/>
        <v>70900</v>
      </c>
    </row>
    <row r="57" spans="1:13" ht="15.75">
      <c r="A57" s="189"/>
      <c r="B57" s="190"/>
      <c r="C57" s="191"/>
      <c r="D57" s="18"/>
      <c r="E57" s="18"/>
      <c r="F57" s="19" t="s">
        <v>2</v>
      </c>
      <c r="G57" s="17"/>
      <c r="H57" s="4"/>
      <c r="I57" s="4"/>
      <c r="J57" s="4"/>
      <c r="K57" s="4"/>
      <c r="L57" s="11"/>
      <c r="M57" s="12">
        <f t="shared" si="8"/>
        <v>0</v>
      </c>
    </row>
    <row r="58" spans="1:13" ht="15.75">
      <c r="A58" s="189"/>
      <c r="B58" s="190"/>
      <c r="C58" s="191"/>
      <c r="D58" s="18"/>
      <c r="E58" s="18"/>
      <c r="F58" s="19" t="s">
        <v>3</v>
      </c>
      <c r="G58" s="17"/>
      <c r="H58" s="4"/>
      <c r="I58" s="4"/>
      <c r="J58" s="4"/>
      <c r="K58" s="4"/>
      <c r="L58" s="11"/>
      <c r="M58" s="12">
        <f t="shared" si="8"/>
        <v>0</v>
      </c>
    </row>
    <row r="59" spans="1:13" ht="15.75" customHeight="1">
      <c r="A59" s="194">
        <v>1.5</v>
      </c>
      <c r="B59" s="195"/>
      <c r="C59" s="220">
        <v>16715</v>
      </c>
      <c r="D59" s="279" t="s">
        <v>23</v>
      </c>
      <c r="E59" s="279"/>
      <c r="F59" s="279"/>
      <c r="G59" s="124">
        <f aca="true" t="shared" si="16" ref="G59:M59">SUM(G60:G62)</f>
        <v>7</v>
      </c>
      <c r="H59" s="125">
        <f t="shared" si="16"/>
        <v>43100</v>
      </c>
      <c r="I59" s="125">
        <f t="shared" si="16"/>
        <v>2000</v>
      </c>
      <c r="J59" s="125">
        <f t="shared" si="16"/>
        <v>0</v>
      </c>
      <c r="K59" s="125">
        <f t="shared" si="16"/>
        <v>0</v>
      </c>
      <c r="L59" s="125">
        <f t="shared" si="16"/>
        <v>0</v>
      </c>
      <c r="M59" s="125">
        <f t="shared" si="16"/>
        <v>45100</v>
      </c>
    </row>
    <row r="60" spans="1:13" ht="15.75">
      <c r="A60" s="189"/>
      <c r="B60" s="190"/>
      <c r="C60" s="191"/>
      <c r="D60" s="18"/>
      <c r="E60" s="18"/>
      <c r="F60" s="19" t="s">
        <v>1</v>
      </c>
      <c r="G60" s="17">
        <v>7</v>
      </c>
      <c r="H60" s="11">
        <v>43100</v>
      </c>
      <c r="I60" s="4">
        <v>2000</v>
      </c>
      <c r="J60" s="4"/>
      <c r="K60" s="4"/>
      <c r="L60" s="11"/>
      <c r="M60" s="12">
        <f t="shared" si="8"/>
        <v>45100</v>
      </c>
    </row>
    <row r="61" spans="1:13" ht="15.75">
      <c r="A61" s="189"/>
      <c r="B61" s="190"/>
      <c r="C61" s="191"/>
      <c r="D61" s="18"/>
      <c r="E61" s="18"/>
      <c r="F61" s="19" t="s">
        <v>2</v>
      </c>
      <c r="G61" s="17"/>
      <c r="H61" s="4"/>
      <c r="I61" s="4"/>
      <c r="J61" s="4"/>
      <c r="K61" s="4"/>
      <c r="L61" s="11">
        <v>0</v>
      </c>
      <c r="M61" s="12">
        <f t="shared" si="8"/>
        <v>0</v>
      </c>
    </row>
    <row r="62" spans="1:13" ht="15.75">
      <c r="A62" s="189"/>
      <c r="B62" s="190"/>
      <c r="C62" s="191"/>
      <c r="D62" s="18"/>
      <c r="E62" s="18"/>
      <c r="F62" s="19" t="s">
        <v>3</v>
      </c>
      <c r="G62" s="17"/>
      <c r="H62" s="4"/>
      <c r="I62" s="4"/>
      <c r="J62" s="4"/>
      <c r="K62" s="4"/>
      <c r="L62" s="11">
        <v>0</v>
      </c>
      <c r="M62" s="12">
        <f t="shared" si="8"/>
        <v>0</v>
      </c>
    </row>
    <row r="63" spans="1:13" ht="15.75" customHeight="1">
      <c r="A63" s="194">
        <v>1.6</v>
      </c>
      <c r="B63" s="195"/>
      <c r="C63" s="220">
        <v>175</v>
      </c>
      <c r="D63" s="279" t="s">
        <v>24</v>
      </c>
      <c r="E63" s="279"/>
      <c r="F63" s="279"/>
      <c r="G63" s="124">
        <f aca="true" t="shared" si="17" ref="G63:M66">G67+G71</f>
        <v>18</v>
      </c>
      <c r="H63" s="125">
        <f t="shared" si="17"/>
        <v>106000</v>
      </c>
      <c r="I63" s="125">
        <f t="shared" si="17"/>
        <v>2000</v>
      </c>
      <c r="J63" s="125">
        <f t="shared" si="17"/>
        <v>0</v>
      </c>
      <c r="K63" s="125">
        <f t="shared" si="17"/>
        <v>0</v>
      </c>
      <c r="L63" s="125">
        <f t="shared" si="17"/>
        <v>0</v>
      </c>
      <c r="M63" s="125">
        <f t="shared" si="17"/>
        <v>108000</v>
      </c>
    </row>
    <row r="64" spans="1:13" ht="15.75">
      <c r="A64" s="189"/>
      <c r="B64" s="190"/>
      <c r="C64" s="191"/>
      <c r="D64" s="18"/>
      <c r="E64" s="18"/>
      <c r="F64" s="19" t="s">
        <v>1</v>
      </c>
      <c r="G64" s="17">
        <f t="shared" si="17"/>
        <v>18</v>
      </c>
      <c r="H64" s="11">
        <f>H68</f>
        <v>106000</v>
      </c>
      <c r="I64" s="4">
        <f>I68</f>
        <v>2000</v>
      </c>
      <c r="J64" s="4">
        <f t="shared" si="17"/>
        <v>0</v>
      </c>
      <c r="K64" s="4">
        <f t="shared" si="17"/>
        <v>0</v>
      </c>
      <c r="L64" s="4">
        <f t="shared" si="17"/>
        <v>0</v>
      </c>
      <c r="M64" s="12">
        <f t="shared" si="17"/>
        <v>108000</v>
      </c>
    </row>
    <row r="65" spans="1:13" ht="15.75">
      <c r="A65" s="189"/>
      <c r="B65" s="190"/>
      <c r="C65" s="191"/>
      <c r="D65" s="18"/>
      <c r="E65" s="18"/>
      <c r="F65" s="19" t="s">
        <v>2</v>
      </c>
      <c r="G65" s="17"/>
      <c r="H65" s="4">
        <f t="shared" si="17"/>
        <v>0</v>
      </c>
      <c r="I65" s="4">
        <f t="shared" si="17"/>
        <v>0</v>
      </c>
      <c r="J65" s="4">
        <f t="shared" si="17"/>
        <v>0</v>
      </c>
      <c r="K65" s="4">
        <f t="shared" si="17"/>
        <v>0</v>
      </c>
      <c r="L65" s="11">
        <f t="shared" si="17"/>
        <v>0</v>
      </c>
      <c r="M65" s="12">
        <f t="shared" si="17"/>
        <v>0</v>
      </c>
    </row>
    <row r="66" spans="1:13" ht="15.75">
      <c r="A66" s="189"/>
      <c r="B66" s="190"/>
      <c r="C66" s="191"/>
      <c r="D66" s="18"/>
      <c r="E66" s="18"/>
      <c r="F66" s="19" t="s">
        <v>3</v>
      </c>
      <c r="G66" s="17"/>
      <c r="H66" s="4">
        <f t="shared" si="17"/>
        <v>0</v>
      </c>
      <c r="I66" s="4">
        <f t="shared" si="17"/>
        <v>0</v>
      </c>
      <c r="J66" s="4">
        <f t="shared" si="17"/>
        <v>0</v>
      </c>
      <c r="K66" s="4">
        <f t="shared" si="17"/>
        <v>0</v>
      </c>
      <c r="L66" s="11">
        <f t="shared" si="17"/>
        <v>0</v>
      </c>
      <c r="M66" s="12">
        <f t="shared" si="17"/>
        <v>0</v>
      </c>
    </row>
    <row r="67" spans="1:13" ht="15.75">
      <c r="A67" s="194" t="s">
        <v>25</v>
      </c>
      <c r="B67" s="195"/>
      <c r="C67" s="196">
        <v>17503</v>
      </c>
      <c r="D67" s="197"/>
      <c r="E67" s="272" t="s">
        <v>26</v>
      </c>
      <c r="F67" s="272"/>
      <c r="G67" s="124">
        <f aca="true" t="shared" si="18" ref="G67:M67">SUM(G68:G70)</f>
        <v>18</v>
      </c>
      <c r="H67" s="125">
        <f t="shared" si="18"/>
        <v>106000</v>
      </c>
      <c r="I67" s="125">
        <f t="shared" si="18"/>
        <v>2000</v>
      </c>
      <c r="J67" s="125">
        <f t="shared" si="18"/>
        <v>0</v>
      </c>
      <c r="K67" s="125">
        <f t="shared" si="18"/>
        <v>0</v>
      </c>
      <c r="L67" s="125">
        <f t="shared" si="18"/>
        <v>0</v>
      </c>
      <c r="M67" s="125">
        <f t="shared" si="18"/>
        <v>108000</v>
      </c>
    </row>
    <row r="68" spans="1:13" ht="15.75">
      <c r="A68" s="189"/>
      <c r="B68" s="190"/>
      <c r="C68" s="191"/>
      <c r="D68" s="18"/>
      <c r="E68" s="18"/>
      <c r="F68" s="19" t="s">
        <v>1</v>
      </c>
      <c r="G68" s="17">
        <v>18</v>
      </c>
      <c r="H68" s="11">
        <v>106000</v>
      </c>
      <c r="I68" s="4">
        <v>2000</v>
      </c>
      <c r="J68" s="4"/>
      <c r="K68" s="4"/>
      <c r="L68" s="11"/>
      <c r="M68" s="12">
        <f aca="true" t="shared" si="19" ref="M68:M74">SUM(H68:L68)</f>
        <v>108000</v>
      </c>
    </row>
    <row r="69" spans="1:13" ht="15.75">
      <c r="A69" s="189"/>
      <c r="B69" s="190"/>
      <c r="C69" s="191"/>
      <c r="D69" s="18"/>
      <c r="E69" s="18"/>
      <c r="F69" s="19" t="s">
        <v>2</v>
      </c>
      <c r="G69" s="17"/>
      <c r="H69" s="4"/>
      <c r="I69" s="4">
        <v>0</v>
      </c>
      <c r="J69" s="4"/>
      <c r="K69" s="4"/>
      <c r="L69" s="11">
        <v>0</v>
      </c>
      <c r="M69" s="12">
        <f t="shared" si="19"/>
        <v>0</v>
      </c>
    </row>
    <row r="70" spans="1:13" ht="15.75">
      <c r="A70" s="189"/>
      <c r="B70" s="190"/>
      <c r="C70" s="191"/>
      <c r="D70" s="18"/>
      <c r="E70" s="18"/>
      <c r="F70" s="19" t="s">
        <v>3</v>
      </c>
      <c r="G70" s="17"/>
      <c r="H70" s="4"/>
      <c r="I70" s="4"/>
      <c r="J70" s="4"/>
      <c r="K70" s="4"/>
      <c r="L70" s="11">
        <v>0</v>
      </c>
      <c r="M70" s="12">
        <f t="shared" si="19"/>
        <v>0</v>
      </c>
    </row>
    <row r="71" spans="1:13" ht="30" customHeight="1">
      <c r="A71" s="192" t="s">
        <v>27</v>
      </c>
      <c r="B71" s="193"/>
      <c r="C71" s="199">
        <v>17543</v>
      </c>
      <c r="D71" s="200"/>
      <c r="E71" s="283" t="s">
        <v>28</v>
      </c>
      <c r="F71" s="284"/>
      <c r="G71" s="30">
        <f aca="true" t="shared" si="20" ref="G71:L71">SUM(G72:G74)</f>
        <v>0</v>
      </c>
      <c r="H71" s="31">
        <f t="shared" si="20"/>
        <v>0</v>
      </c>
      <c r="I71" s="31">
        <f t="shared" si="20"/>
        <v>0</v>
      </c>
      <c r="J71" s="31">
        <f t="shared" si="20"/>
        <v>0</v>
      </c>
      <c r="K71" s="31">
        <f t="shared" si="20"/>
        <v>0</v>
      </c>
      <c r="L71" s="31">
        <f t="shared" si="20"/>
        <v>0</v>
      </c>
      <c r="M71" s="32">
        <f t="shared" si="19"/>
        <v>0</v>
      </c>
    </row>
    <row r="72" spans="1:13" ht="15.75">
      <c r="A72" s="189"/>
      <c r="B72" s="190"/>
      <c r="C72" s="191"/>
      <c r="D72" s="18"/>
      <c r="E72" s="18"/>
      <c r="F72" s="19" t="s">
        <v>1</v>
      </c>
      <c r="G72" s="17"/>
      <c r="H72" s="4"/>
      <c r="I72" s="4"/>
      <c r="J72" s="4"/>
      <c r="K72" s="4"/>
      <c r="L72" s="11"/>
      <c r="M72" s="12">
        <f t="shared" si="19"/>
        <v>0</v>
      </c>
    </row>
    <row r="73" spans="1:13" ht="15.75">
      <c r="A73" s="189"/>
      <c r="B73" s="190"/>
      <c r="C73" s="191"/>
      <c r="D73" s="18"/>
      <c r="E73" s="18"/>
      <c r="F73" s="19" t="s">
        <v>2</v>
      </c>
      <c r="G73" s="17"/>
      <c r="H73" s="4"/>
      <c r="I73" s="4"/>
      <c r="J73" s="4"/>
      <c r="K73" s="4"/>
      <c r="L73" s="11"/>
      <c r="M73" s="12">
        <f t="shared" si="19"/>
        <v>0</v>
      </c>
    </row>
    <row r="74" spans="1:13" ht="15.75">
      <c r="A74" s="189"/>
      <c r="B74" s="190"/>
      <c r="C74" s="191"/>
      <c r="D74" s="18"/>
      <c r="E74" s="18"/>
      <c r="F74" s="19" t="s">
        <v>3</v>
      </c>
      <c r="G74" s="17"/>
      <c r="H74" s="4"/>
      <c r="I74" s="4"/>
      <c r="J74" s="4"/>
      <c r="K74" s="4"/>
      <c r="L74" s="11"/>
      <c r="M74" s="12">
        <f t="shared" si="19"/>
        <v>0</v>
      </c>
    </row>
    <row r="75" spans="1:13" ht="30" customHeight="1">
      <c r="A75" s="192">
        <v>1.7</v>
      </c>
      <c r="B75" s="193"/>
      <c r="C75" s="219">
        <v>180</v>
      </c>
      <c r="D75" s="276" t="s">
        <v>123</v>
      </c>
      <c r="E75" s="276"/>
      <c r="F75" s="276"/>
      <c r="G75" s="38">
        <f>G76</f>
        <v>34</v>
      </c>
      <c r="H75" s="39">
        <f aca="true" t="shared" si="21" ref="H75:M76">H79+H83+H87+H91+H95+H103+H107+H99</f>
        <v>224400</v>
      </c>
      <c r="I75" s="39">
        <f t="shared" si="21"/>
        <v>520138</v>
      </c>
      <c r="J75" s="39">
        <f t="shared" si="21"/>
        <v>71000</v>
      </c>
      <c r="K75" s="39">
        <f t="shared" si="21"/>
        <v>0</v>
      </c>
      <c r="L75" s="39">
        <f t="shared" si="21"/>
        <v>3337155</v>
      </c>
      <c r="M75" s="39">
        <f t="shared" si="21"/>
        <v>4152693</v>
      </c>
    </row>
    <row r="76" spans="1:13" ht="15.75">
      <c r="A76" s="189"/>
      <c r="B76" s="190"/>
      <c r="C76" s="191"/>
      <c r="D76" s="18"/>
      <c r="E76" s="18"/>
      <c r="F76" s="19" t="s">
        <v>1</v>
      </c>
      <c r="G76" s="17">
        <f>G80+G84+G88+G92+G96+G104+G108+G100</f>
        <v>34</v>
      </c>
      <c r="H76" s="11">
        <f>H80+H84+H88+H92+H96+H104+H108+H100</f>
        <v>224400</v>
      </c>
      <c r="I76" s="4">
        <f>I80+I84+I88+I92+I96+I104+I108+I100</f>
        <v>397138</v>
      </c>
      <c r="J76" s="4">
        <f t="shared" si="21"/>
        <v>56000</v>
      </c>
      <c r="K76" s="4">
        <f t="shared" si="21"/>
        <v>0</v>
      </c>
      <c r="L76" s="4">
        <f>L96+L100</f>
        <v>2323339</v>
      </c>
      <c r="M76" s="4">
        <f t="shared" si="21"/>
        <v>3000877</v>
      </c>
    </row>
    <row r="77" spans="1:13" ht="15.75">
      <c r="A77" s="189"/>
      <c r="B77" s="190"/>
      <c r="C77" s="191"/>
      <c r="D77" s="18"/>
      <c r="E77" s="18"/>
      <c r="F77" s="19" t="s">
        <v>2</v>
      </c>
      <c r="G77" s="17"/>
      <c r="H77" s="4">
        <f aca="true" t="shared" si="22" ref="H77:K78">H81+H85+H89+H93+H97+H105+H109</f>
        <v>0</v>
      </c>
      <c r="I77" s="4">
        <f t="shared" si="22"/>
        <v>123000</v>
      </c>
      <c r="J77" s="4">
        <f t="shared" si="22"/>
        <v>15000</v>
      </c>
      <c r="K77" s="4">
        <f t="shared" si="22"/>
        <v>0</v>
      </c>
      <c r="L77" s="11">
        <f>L97</f>
        <v>1013816</v>
      </c>
      <c r="M77" s="12">
        <f>M81+M85+M89+M93+M97+M105+M109+M101</f>
        <v>1151816</v>
      </c>
    </row>
    <row r="78" spans="1:13" ht="15.75">
      <c r="A78" s="189"/>
      <c r="B78" s="190"/>
      <c r="C78" s="191"/>
      <c r="D78" s="18"/>
      <c r="E78" s="18"/>
      <c r="F78" s="19" t="s">
        <v>3</v>
      </c>
      <c r="G78" s="17"/>
      <c r="H78" s="4">
        <f t="shared" si="22"/>
        <v>0</v>
      </c>
      <c r="I78" s="4">
        <f t="shared" si="22"/>
        <v>0</v>
      </c>
      <c r="J78" s="4">
        <f t="shared" si="22"/>
        <v>0</v>
      </c>
      <c r="K78" s="4">
        <f t="shared" si="22"/>
        <v>0</v>
      </c>
      <c r="L78" s="11">
        <f>L82+L86+L90+L94+L98+L106+L110</f>
        <v>0</v>
      </c>
      <c r="M78" s="12">
        <f>M82+M86+M90+M94+M98+M106+M110</f>
        <v>0</v>
      </c>
    </row>
    <row r="79" spans="1:13" ht="15.75">
      <c r="A79" s="194" t="s">
        <v>30</v>
      </c>
      <c r="B79" s="195"/>
      <c r="C79" s="196">
        <v>18003</v>
      </c>
      <c r="D79" s="197"/>
      <c r="E79" s="272" t="s">
        <v>31</v>
      </c>
      <c r="F79" s="272"/>
      <c r="G79" s="26">
        <f aca="true" t="shared" si="23" ref="G79:L79">SUM(G80:G82)</f>
        <v>0</v>
      </c>
      <c r="H79" s="5">
        <f t="shared" si="23"/>
        <v>0</v>
      </c>
      <c r="I79" s="5">
        <f t="shared" si="23"/>
        <v>0</v>
      </c>
      <c r="J79" s="5">
        <f t="shared" si="23"/>
        <v>0</v>
      </c>
      <c r="K79" s="5">
        <f t="shared" si="23"/>
        <v>0</v>
      </c>
      <c r="L79" s="5">
        <f t="shared" si="23"/>
        <v>0</v>
      </c>
      <c r="M79" s="13">
        <f aca="true" t="shared" si="24" ref="M79:M114">SUM(H79:L79)</f>
        <v>0</v>
      </c>
    </row>
    <row r="80" spans="1:13" ht="15.75">
      <c r="A80" s="189"/>
      <c r="B80" s="190"/>
      <c r="C80" s="191"/>
      <c r="D80" s="18"/>
      <c r="E80" s="18"/>
      <c r="F80" s="19" t="s">
        <v>1</v>
      </c>
      <c r="G80" s="17"/>
      <c r="H80" s="4"/>
      <c r="I80" s="4"/>
      <c r="J80" s="4"/>
      <c r="K80" s="4"/>
      <c r="L80" s="11"/>
      <c r="M80" s="12">
        <f>SUM(H80:L80)</f>
        <v>0</v>
      </c>
    </row>
    <row r="81" spans="1:13" ht="15.75">
      <c r="A81" s="189"/>
      <c r="B81" s="190"/>
      <c r="C81" s="191"/>
      <c r="D81" s="18"/>
      <c r="E81" s="18"/>
      <c r="F81" s="19" t="s">
        <v>2</v>
      </c>
      <c r="G81" s="17"/>
      <c r="H81" s="4"/>
      <c r="I81" s="4"/>
      <c r="J81" s="4"/>
      <c r="K81" s="4"/>
      <c r="L81" s="11"/>
      <c r="M81" s="12">
        <f t="shared" si="24"/>
        <v>0</v>
      </c>
    </row>
    <row r="82" spans="1:13" ht="15.75">
      <c r="A82" s="189"/>
      <c r="B82" s="190"/>
      <c r="C82" s="191"/>
      <c r="D82" s="18"/>
      <c r="E82" s="18"/>
      <c r="F82" s="19" t="s">
        <v>3</v>
      </c>
      <c r="G82" s="17"/>
      <c r="H82" s="4"/>
      <c r="I82" s="4"/>
      <c r="J82" s="4"/>
      <c r="K82" s="4"/>
      <c r="L82" s="11"/>
      <c r="M82" s="12">
        <f t="shared" si="24"/>
        <v>0</v>
      </c>
    </row>
    <row r="83" spans="1:13" ht="15.75">
      <c r="A83" s="192" t="s">
        <v>32</v>
      </c>
      <c r="B83" s="193"/>
      <c r="C83" s="199">
        <v>18043</v>
      </c>
      <c r="D83" s="200"/>
      <c r="E83" s="271" t="s">
        <v>33</v>
      </c>
      <c r="F83" s="271"/>
      <c r="G83" s="30">
        <f aca="true" t="shared" si="25" ref="G83:L83">SUM(G84:G86)</f>
        <v>0</v>
      </c>
      <c r="H83" s="31">
        <f t="shared" si="25"/>
        <v>0</v>
      </c>
      <c r="I83" s="31">
        <f t="shared" si="25"/>
        <v>0</v>
      </c>
      <c r="J83" s="31">
        <f t="shared" si="25"/>
        <v>0</v>
      </c>
      <c r="K83" s="31">
        <f t="shared" si="25"/>
        <v>0</v>
      </c>
      <c r="L83" s="31">
        <f t="shared" si="25"/>
        <v>0</v>
      </c>
      <c r="M83" s="32">
        <f t="shared" si="24"/>
        <v>0</v>
      </c>
    </row>
    <row r="84" spans="1:13" ht="15.75">
      <c r="A84" s="189"/>
      <c r="B84" s="190"/>
      <c r="C84" s="191"/>
      <c r="D84" s="18"/>
      <c r="E84" s="18"/>
      <c r="F84" s="19" t="s">
        <v>1</v>
      </c>
      <c r="G84" s="17"/>
      <c r="H84" s="4"/>
      <c r="I84" s="4"/>
      <c r="J84" s="4"/>
      <c r="K84" s="4"/>
      <c r="L84" s="11"/>
      <c r="M84" s="12">
        <f t="shared" si="24"/>
        <v>0</v>
      </c>
    </row>
    <row r="85" spans="1:13" ht="15.75">
      <c r="A85" s="189"/>
      <c r="B85" s="190"/>
      <c r="C85" s="191"/>
      <c r="D85" s="18"/>
      <c r="E85" s="18"/>
      <c r="F85" s="19" t="s">
        <v>2</v>
      </c>
      <c r="G85" s="17"/>
      <c r="H85" s="4"/>
      <c r="I85" s="4"/>
      <c r="J85" s="4"/>
      <c r="K85" s="4"/>
      <c r="L85" s="11"/>
      <c r="M85" s="12">
        <f t="shared" si="24"/>
        <v>0</v>
      </c>
    </row>
    <row r="86" spans="1:13" ht="15.75">
      <c r="A86" s="189"/>
      <c r="B86" s="190"/>
      <c r="C86" s="191"/>
      <c r="D86" s="18"/>
      <c r="E86" s="18"/>
      <c r="F86" s="19" t="s">
        <v>3</v>
      </c>
      <c r="G86" s="17"/>
      <c r="H86" s="4"/>
      <c r="I86" s="4"/>
      <c r="J86" s="4"/>
      <c r="K86" s="4"/>
      <c r="L86" s="11"/>
      <c r="M86" s="12">
        <f t="shared" si="24"/>
        <v>0</v>
      </c>
    </row>
    <row r="87" spans="1:13" ht="15.75">
      <c r="A87" s="192" t="s">
        <v>34</v>
      </c>
      <c r="B87" s="193"/>
      <c r="C87" s="199">
        <v>18083</v>
      </c>
      <c r="D87" s="200"/>
      <c r="E87" s="271" t="s">
        <v>93</v>
      </c>
      <c r="F87" s="271"/>
      <c r="G87" s="30">
        <f aca="true" t="shared" si="26" ref="G87:L87">SUM(G88:G90)</f>
        <v>0</v>
      </c>
      <c r="H87" s="31">
        <f t="shared" si="26"/>
        <v>0</v>
      </c>
      <c r="I87" s="31">
        <f t="shared" si="26"/>
        <v>0</v>
      </c>
      <c r="J87" s="31">
        <f t="shared" si="26"/>
        <v>0</v>
      </c>
      <c r="K87" s="31">
        <f t="shared" si="26"/>
        <v>0</v>
      </c>
      <c r="L87" s="31">
        <f t="shared" si="26"/>
        <v>0</v>
      </c>
      <c r="M87" s="32">
        <f t="shared" si="24"/>
        <v>0</v>
      </c>
    </row>
    <row r="88" spans="1:13" ht="15.75">
      <c r="A88" s="189"/>
      <c r="B88" s="190"/>
      <c r="C88" s="191"/>
      <c r="D88" s="18"/>
      <c r="E88" s="18"/>
      <c r="F88" s="19" t="s">
        <v>1</v>
      </c>
      <c r="G88" s="17"/>
      <c r="H88" s="4"/>
      <c r="I88" s="4"/>
      <c r="J88" s="4"/>
      <c r="K88" s="4"/>
      <c r="L88" s="11"/>
      <c r="M88" s="12">
        <f t="shared" si="24"/>
        <v>0</v>
      </c>
    </row>
    <row r="89" spans="1:13" ht="15.75">
      <c r="A89" s="189"/>
      <c r="B89" s="190"/>
      <c r="C89" s="191"/>
      <c r="D89" s="18"/>
      <c r="E89" s="18"/>
      <c r="F89" s="19" t="s">
        <v>2</v>
      </c>
      <c r="G89" s="17"/>
      <c r="H89" s="4"/>
      <c r="I89" s="4"/>
      <c r="J89" s="4"/>
      <c r="K89" s="4"/>
      <c r="L89" s="11"/>
      <c r="M89" s="12">
        <f t="shared" si="24"/>
        <v>0</v>
      </c>
    </row>
    <row r="90" spans="1:13" ht="15.75">
      <c r="A90" s="189"/>
      <c r="B90" s="190"/>
      <c r="C90" s="191"/>
      <c r="D90" s="18"/>
      <c r="E90" s="18"/>
      <c r="F90" s="19" t="s">
        <v>3</v>
      </c>
      <c r="G90" s="17"/>
      <c r="H90" s="4"/>
      <c r="I90" s="4"/>
      <c r="J90" s="4"/>
      <c r="K90" s="4"/>
      <c r="L90" s="11"/>
      <c r="M90" s="12">
        <f t="shared" si="24"/>
        <v>0</v>
      </c>
    </row>
    <row r="91" spans="1:13" ht="15.75">
      <c r="A91" s="192" t="s">
        <v>35</v>
      </c>
      <c r="B91" s="193"/>
      <c r="C91" s="199">
        <v>18123</v>
      </c>
      <c r="D91" s="200"/>
      <c r="E91" s="271" t="s">
        <v>36</v>
      </c>
      <c r="F91" s="271"/>
      <c r="G91" s="30">
        <f aca="true" t="shared" si="27" ref="G91:L91">SUM(G92:G94)</f>
        <v>0</v>
      </c>
      <c r="H91" s="31">
        <f t="shared" si="27"/>
        <v>0</v>
      </c>
      <c r="I91" s="31">
        <f t="shared" si="27"/>
        <v>0</v>
      </c>
      <c r="J91" s="31">
        <f t="shared" si="27"/>
        <v>0</v>
      </c>
      <c r="K91" s="31">
        <f t="shared" si="27"/>
        <v>0</v>
      </c>
      <c r="L91" s="31">
        <f t="shared" si="27"/>
        <v>0</v>
      </c>
      <c r="M91" s="32">
        <f t="shared" si="24"/>
        <v>0</v>
      </c>
    </row>
    <row r="92" spans="1:13" ht="15.75">
      <c r="A92" s="189"/>
      <c r="B92" s="190"/>
      <c r="C92" s="191"/>
      <c r="D92" s="18"/>
      <c r="E92" s="18"/>
      <c r="F92" s="19" t="s">
        <v>1</v>
      </c>
      <c r="G92" s="17"/>
      <c r="H92" s="4"/>
      <c r="I92" s="4"/>
      <c r="J92" s="4"/>
      <c r="K92" s="4"/>
      <c r="L92" s="11"/>
      <c r="M92" s="12">
        <f t="shared" si="24"/>
        <v>0</v>
      </c>
    </row>
    <row r="93" spans="1:13" ht="15.75">
      <c r="A93" s="189"/>
      <c r="B93" s="190"/>
      <c r="C93" s="191"/>
      <c r="D93" s="18"/>
      <c r="E93" s="18"/>
      <c r="F93" s="19" t="s">
        <v>2</v>
      </c>
      <c r="G93" s="17"/>
      <c r="H93" s="4"/>
      <c r="I93" s="4"/>
      <c r="J93" s="4"/>
      <c r="K93" s="4"/>
      <c r="L93" s="11"/>
      <c r="M93" s="12">
        <f t="shared" si="24"/>
        <v>0</v>
      </c>
    </row>
    <row r="94" spans="1:13" ht="15.75">
      <c r="A94" s="189"/>
      <c r="B94" s="190"/>
      <c r="C94" s="191"/>
      <c r="D94" s="18"/>
      <c r="E94" s="18"/>
      <c r="F94" s="19" t="s">
        <v>3</v>
      </c>
      <c r="G94" s="17"/>
      <c r="H94" s="4"/>
      <c r="I94" s="4"/>
      <c r="J94" s="4"/>
      <c r="K94" s="4"/>
      <c r="L94" s="11"/>
      <c r="M94" s="12">
        <f t="shared" si="24"/>
        <v>0</v>
      </c>
    </row>
    <row r="95" spans="1:13" ht="15.75">
      <c r="A95" s="194" t="s">
        <v>37</v>
      </c>
      <c r="B95" s="195"/>
      <c r="C95" s="196">
        <v>18163</v>
      </c>
      <c r="D95" s="197"/>
      <c r="E95" s="272" t="s">
        <v>38</v>
      </c>
      <c r="F95" s="272"/>
      <c r="G95" s="124">
        <f aca="true" t="shared" si="28" ref="G95:M95">SUM(G96:G98)</f>
        <v>11</v>
      </c>
      <c r="H95" s="125">
        <f t="shared" si="28"/>
        <v>71400</v>
      </c>
      <c r="I95" s="125">
        <f>SUM(I96:I98)</f>
        <v>505138</v>
      </c>
      <c r="J95" s="125">
        <f t="shared" si="28"/>
        <v>67000</v>
      </c>
      <c r="K95" s="125">
        <f t="shared" si="28"/>
        <v>0</v>
      </c>
      <c r="L95" s="125">
        <f t="shared" si="28"/>
        <v>3337155</v>
      </c>
      <c r="M95" s="125">
        <f t="shared" si="28"/>
        <v>3980693</v>
      </c>
    </row>
    <row r="96" spans="1:13" ht="15.75">
      <c r="A96" s="189"/>
      <c r="B96" s="190"/>
      <c r="C96" s="191"/>
      <c r="D96" s="18"/>
      <c r="E96" s="18"/>
      <c r="F96" s="19" t="s">
        <v>1</v>
      </c>
      <c r="G96" s="17">
        <v>11</v>
      </c>
      <c r="H96" s="11">
        <v>71400</v>
      </c>
      <c r="I96" s="4">
        <v>382138</v>
      </c>
      <c r="J96" s="4">
        <v>52000</v>
      </c>
      <c r="K96" s="4"/>
      <c r="L96" s="11">
        <v>2323339</v>
      </c>
      <c r="M96" s="12">
        <f>SUM(H96:L96)</f>
        <v>2828877</v>
      </c>
    </row>
    <row r="97" spans="1:13" ht="15.75">
      <c r="A97" s="189"/>
      <c r="B97" s="190"/>
      <c r="C97" s="191"/>
      <c r="D97" s="18"/>
      <c r="E97" s="18"/>
      <c r="F97" s="19" t="s">
        <v>2</v>
      </c>
      <c r="G97" s="17"/>
      <c r="H97" s="4"/>
      <c r="I97" s="4">
        <v>123000</v>
      </c>
      <c r="J97" s="4">
        <v>15000</v>
      </c>
      <c r="K97" s="4"/>
      <c r="L97" s="11">
        <v>1013816</v>
      </c>
      <c r="M97" s="12">
        <f>SUM(H97:L97)</f>
        <v>1151816</v>
      </c>
    </row>
    <row r="98" spans="1:13" ht="15.75">
      <c r="A98" s="189"/>
      <c r="B98" s="190"/>
      <c r="C98" s="191"/>
      <c r="D98" s="18"/>
      <c r="E98" s="18"/>
      <c r="F98" s="19" t="s">
        <v>3</v>
      </c>
      <c r="G98" s="17"/>
      <c r="H98" s="4"/>
      <c r="I98" s="4"/>
      <c r="J98" s="4"/>
      <c r="K98" s="4"/>
      <c r="L98" s="11">
        <v>0</v>
      </c>
      <c r="M98" s="12">
        <f t="shared" si="24"/>
        <v>0</v>
      </c>
    </row>
    <row r="99" spans="1:13" ht="15.75">
      <c r="A99" s="202" t="s">
        <v>39</v>
      </c>
      <c r="B99" s="203"/>
      <c r="C99" s="204">
        <v>18215</v>
      </c>
      <c r="D99" s="205"/>
      <c r="E99" s="128" t="s">
        <v>94</v>
      </c>
      <c r="F99" s="129"/>
      <c r="G99" s="130">
        <f>G100</f>
        <v>23</v>
      </c>
      <c r="H99" s="131">
        <f aca="true" t="shared" si="29" ref="H99:M99">H100+H101</f>
        <v>153000</v>
      </c>
      <c r="I99" s="131">
        <f t="shared" si="29"/>
        <v>15000</v>
      </c>
      <c r="J99" s="131">
        <f t="shared" si="29"/>
        <v>4000</v>
      </c>
      <c r="K99" s="131">
        <f t="shared" si="29"/>
        <v>0</v>
      </c>
      <c r="L99" s="131">
        <f t="shared" si="29"/>
        <v>0</v>
      </c>
      <c r="M99" s="131">
        <f t="shared" si="29"/>
        <v>172000</v>
      </c>
    </row>
    <row r="100" spans="1:13" ht="15.75">
      <c r="A100" s="58"/>
      <c r="B100" s="53"/>
      <c r="C100" s="53"/>
      <c r="D100" s="18"/>
      <c r="E100" s="20"/>
      <c r="F100" s="21" t="s">
        <v>1</v>
      </c>
      <c r="G100" s="17">
        <v>23</v>
      </c>
      <c r="H100" s="11">
        <v>153000</v>
      </c>
      <c r="I100" s="4">
        <v>15000</v>
      </c>
      <c r="J100" s="4">
        <v>4000</v>
      </c>
      <c r="K100" s="4"/>
      <c r="L100" s="11"/>
      <c r="M100" s="12">
        <f>H100+I100+J100+K100+L100</f>
        <v>172000</v>
      </c>
    </row>
    <row r="101" spans="1:13" ht="15.75">
      <c r="A101" s="58"/>
      <c r="B101" s="53"/>
      <c r="C101" s="53"/>
      <c r="D101" s="18"/>
      <c r="E101" s="20"/>
      <c r="F101" s="21" t="s">
        <v>2</v>
      </c>
      <c r="G101" s="17"/>
      <c r="H101" s="4"/>
      <c r="I101" s="4"/>
      <c r="J101" s="4"/>
      <c r="K101" s="4"/>
      <c r="L101" s="4"/>
      <c r="M101" s="4">
        <f>H101+I101+J101+K101+L101</f>
        <v>0</v>
      </c>
    </row>
    <row r="102" spans="1:13" ht="15.75">
      <c r="A102" s="58"/>
      <c r="B102" s="53"/>
      <c r="C102" s="53"/>
      <c r="D102" s="18"/>
      <c r="E102" s="20"/>
      <c r="F102" s="21" t="s">
        <v>3</v>
      </c>
      <c r="G102" s="17"/>
      <c r="H102" s="4"/>
      <c r="I102" s="4"/>
      <c r="J102" s="4"/>
      <c r="K102" s="4"/>
      <c r="L102" s="11"/>
      <c r="M102" s="12"/>
    </row>
    <row r="103" spans="1:13" ht="15.75">
      <c r="A103" s="192" t="s">
        <v>41</v>
      </c>
      <c r="B103" s="193"/>
      <c r="C103" s="199">
        <v>18407</v>
      </c>
      <c r="D103" s="200"/>
      <c r="E103" s="271" t="s">
        <v>40</v>
      </c>
      <c r="F103" s="271"/>
      <c r="G103" s="30">
        <f aca="true" t="shared" si="30" ref="G103:L103">SUM(G104:G106)</f>
        <v>0</v>
      </c>
      <c r="H103" s="31">
        <f t="shared" si="30"/>
        <v>0</v>
      </c>
      <c r="I103" s="31">
        <f t="shared" si="30"/>
        <v>0</v>
      </c>
      <c r="J103" s="31">
        <f t="shared" si="30"/>
        <v>0</v>
      </c>
      <c r="K103" s="31">
        <f t="shared" si="30"/>
        <v>0</v>
      </c>
      <c r="L103" s="31">
        <f t="shared" si="30"/>
        <v>0</v>
      </c>
      <c r="M103" s="32">
        <f t="shared" si="24"/>
        <v>0</v>
      </c>
    </row>
    <row r="104" spans="1:13" ht="15.75">
      <c r="A104" s="189"/>
      <c r="B104" s="190"/>
      <c r="C104" s="191"/>
      <c r="D104" s="18"/>
      <c r="E104" s="18"/>
      <c r="F104" s="19" t="s">
        <v>1</v>
      </c>
      <c r="G104" s="17"/>
      <c r="H104" s="4"/>
      <c r="I104" s="4"/>
      <c r="J104" s="4"/>
      <c r="K104" s="4"/>
      <c r="L104" s="11"/>
      <c r="M104" s="12">
        <f t="shared" si="24"/>
        <v>0</v>
      </c>
    </row>
    <row r="105" spans="1:13" ht="15.75">
      <c r="A105" s="189"/>
      <c r="B105" s="190"/>
      <c r="C105" s="191"/>
      <c r="D105" s="18"/>
      <c r="E105" s="18"/>
      <c r="F105" s="19" t="s">
        <v>2</v>
      </c>
      <c r="G105" s="17"/>
      <c r="H105" s="4"/>
      <c r="I105" s="4"/>
      <c r="J105" s="4"/>
      <c r="K105" s="4"/>
      <c r="L105" s="11">
        <v>0</v>
      </c>
      <c r="M105" s="12">
        <f t="shared" si="24"/>
        <v>0</v>
      </c>
    </row>
    <row r="106" spans="1:13" ht="15.75">
      <c r="A106" s="189"/>
      <c r="B106" s="190"/>
      <c r="C106" s="191"/>
      <c r="D106" s="18"/>
      <c r="E106" s="18"/>
      <c r="F106" s="19" t="s">
        <v>3</v>
      </c>
      <c r="G106" s="17"/>
      <c r="H106" s="4"/>
      <c r="I106" s="4"/>
      <c r="J106" s="4"/>
      <c r="K106" s="4"/>
      <c r="L106" s="11">
        <v>0</v>
      </c>
      <c r="M106" s="12">
        <f t="shared" si="24"/>
        <v>0</v>
      </c>
    </row>
    <row r="107" spans="1:13" ht="15.75">
      <c r="A107" s="192" t="s">
        <v>95</v>
      </c>
      <c r="B107" s="193"/>
      <c r="C107" s="199">
        <v>18447</v>
      </c>
      <c r="D107" s="200"/>
      <c r="E107" s="271" t="s">
        <v>166</v>
      </c>
      <c r="F107" s="271"/>
      <c r="G107" s="30">
        <f aca="true" t="shared" si="31" ref="G107:L107">SUM(G108:G110)</f>
        <v>0</v>
      </c>
      <c r="H107" s="31">
        <f t="shared" si="31"/>
        <v>0</v>
      </c>
      <c r="I107" s="31">
        <f t="shared" si="31"/>
        <v>0</v>
      </c>
      <c r="J107" s="31">
        <f t="shared" si="31"/>
        <v>0</v>
      </c>
      <c r="K107" s="31">
        <f t="shared" si="31"/>
        <v>0</v>
      </c>
      <c r="L107" s="31">
        <f t="shared" si="31"/>
        <v>0</v>
      </c>
      <c r="M107" s="32">
        <f t="shared" si="24"/>
        <v>0</v>
      </c>
    </row>
    <row r="108" spans="1:13" ht="15.75">
      <c r="A108" s="189"/>
      <c r="B108" s="190"/>
      <c r="C108" s="191"/>
      <c r="D108" s="18"/>
      <c r="E108" s="18"/>
      <c r="F108" s="19" t="s">
        <v>1</v>
      </c>
      <c r="G108" s="17"/>
      <c r="H108" s="4"/>
      <c r="I108" s="4"/>
      <c r="J108" s="4"/>
      <c r="K108" s="4"/>
      <c r="L108" s="11"/>
      <c r="M108" s="12">
        <f t="shared" si="24"/>
        <v>0</v>
      </c>
    </row>
    <row r="109" spans="1:13" ht="15.75">
      <c r="A109" s="189"/>
      <c r="B109" s="190"/>
      <c r="C109" s="191"/>
      <c r="D109" s="18"/>
      <c r="E109" s="18"/>
      <c r="F109" s="19" t="s">
        <v>2</v>
      </c>
      <c r="G109" s="17"/>
      <c r="H109" s="4"/>
      <c r="I109" s="4"/>
      <c r="J109" s="4"/>
      <c r="K109" s="4"/>
      <c r="L109" s="11"/>
      <c r="M109" s="12">
        <f t="shared" si="24"/>
        <v>0</v>
      </c>
    </row>
    <row r="110" spans="1:13" ht="15.75">
      <c r="A110" s="189"/>
      <c r="B110" s="190"/>
      <c r="C110" s="191"/>
      <c r="D110" s="18"/>
      <c r="E110" s="18"/>
      <c r="F110" s="19" t="s">
        <v>3</v>
      </c>
      <c r="G110" s="17"/>
      <c r="H110" s="4"/>
      <c r="I110" s="4"/>
      <c r="J110" s="4"/>
      <c r="K110" s="4"/>
      <c r="L110" s="11"/>
      <c r="M110" s="12">
        <f t="shared" si="24"/>
        <v>0</v>
      </c>
    </row>
    <row r="111" spans="1:13" ht="15.75" customHeight="1">
      <c r="A111" s="194">
        <v>1.8</v>
      </c>
      <c r="B111" s="195"/>
      <c r="C111" s="220">
        <v>19515</v>
      </c>
      <c r="D111" s="279" t="s">
        <v>42</v>
      </c>
      <c r="E111" s="279"/>
      <c r="F111" s="279"/>
      <c r="G111" s="124">
        <f aca="true" t="shared" si="32" ref="G111:M111">SUM(G112:G114)</f>
        <v>7</v>
      </c>
      <c r="H111" s="125">
        <f t="shared" si="32"/>
        <v>39800</v>
      </c>
      <c r="I111" s="125">
        <f t="shared" si="32"/>
        <v>1500</v>
      </c>
      <c r="J111" s="125">
        <f t="shared" si="32"/>
        <v>0</v>
      </c>
      <c r="K111" s="125">
        <f t="shared" si="32"/>
        <v>2000</v>
      </c>
      <c r="L111" s="125">
        <f t="shared" si="32"/>
        <v>0</v>
      </c>
      <c r="M111" s="125">
        <f t="shared" si="32"/>
        <v>43300</v>
      </c>
    </row>
    <row r="112" spans="1:13" ht="15.75">
      <c r="A112" s="189"/>
      <c r="B112" s="190"/>
      <c r="C112" s="191"/>
      <c r="D112" s="18"/>
      <c r="E112" s="18"/>
      <c r="F112" s="19" t="s">
        <v>1</v>
      </c>
      <c r="G112" s="17">
        <v>7</v>
      </c>
      <c r="H112" s="11">
        <v>39800</v>
      </c>
      <c r="I112" s="4">
        <v>1500</v>
      </c>
      <c r="J112" s="4"/>
      <c r="K112" s="4"/>
      <c r="L112" s="11"/>
      <c r="M112" s="12">
        <f t="shared" si="24"/>
        <v>41300</v>
      </c>
    </row>
    <row r="113" spans="1:13" ht="15.75">
      <c r="A113" s="189"/>
      <c r="B113" s="190"/>
      <c r="C113" s="191"/>
      <c r="D113" s="18"/>
      <c r="E113" s="18"/>
      <c r="F113" s="19" t="s">
        <v>2</v>
      </c>
      <c r="G113" s="17"/>
      <c r="H113" s="4"/>
      <c r="I113" s="4"/>
      <c r="J113" s="4"/>
      <c r="K113" s="4">
        <v>2000</v>
      </c>
      <c r="L113" s="11">
        <v>0</v>
      </c>
      <c r="M113" s="12">
        <f t="shared" si="24"/>
        <v>2000</v>
      </c>
    </row>
    <row r="114" spans="1:13" ht="15.75">
      <c r="A114" s="189"/>
      <c r="B114" s="190"/>
      <c r="C114" s="191"/>
      <c r="D114" s="18"/>
      <c r="E114" s="18"/>
      <c r="F114" s="19" t="s">
        <v>3</v>
      </c>
      <c r="G114" s="17"/>
      <c r="H114" s="4"/>
      <c r="I114" s="4"/>
      <c r="J114" s="4"/>
      <c r="K114" s="4"/>
      <c r="L114" s="11">
        <v>0</v>
      </c>
      <c r="M114" s="12">
        <f t="shared" si="24"/>
        <v>0</v>
      </c>
    </row>
    <row r="115" spans="1:13" ht="30" customHeight="1">
      <c r="A115" s="194">
        <v>1.9</v>
      </c>
      <c r="B115" s="195"/>
      <c r="C115" s="220">
        <v>470</v>
      </c>
      <c r="D115" s="279" t="s">
        <v>43</v>
      </c>
      <c r="E115" s="279"/>
      <c r="F115" s="279"/>
      <c r="G115" s="124">
        <f aca="true" t="shared" si="33" ref="G115:M118">G119+G123+G127</f>
        <v>13</v>
      </c>
      <c r="H115" s="125">
        <f t="shared" si="33"/>
        <v>67100</v>
      </c>
      <c r="I115" s="125">
        <f t="shared" si="33"/>
        <v>2000</v>
      </c>
      <c r="J115" s="125">
        <f t="shared" si="33"/>
        <v>0</v>
      </c>
      <c r="K115" s="125">
        <f t="shared" si="33"/>
        <v>190000</v>
      </c>
      <c r="L115" s="125">
        <f t="shared" si="33"/>
        <v>0</v>
      </c>
      <c r="M115" s="125">
        <f t="shared" si="33"/>
        <v>259100</v>
      </c>
    </row>
    <row r="116" spans="1:13" ht="15.75">
      <c r="A116" s="189"/>
      <c r="B116" s="190"/>
      <c r="C116" s="191"/>
      <c r="D116" s="18"/>
      <c r="E116" s="18"/>
      <c r="F116" s="19" t="s">
        <v>1</v>
      </c>
      <c r="G116" s="17">
        <f t="shared" si="33"/>
        <v>13</v>
      </c>
      <c r="H116" s="11">
        <f t="shared" si="33"/>
        <v>67100</v>
      </c>
      <c r="I116" s="4">
        <f t="shared" si="33"/>
        <v>2000</v>
      </c>
      <c r="J116" s="4">
        <f t="shared" si="33"/>
        <v>0</v>
      </c>
      <c r="K116" s="4">
        <f t="shared" si="33"/>
        <v>0</v>
      </c>
      <c r="L116" s="11">
        <f t="shared" si="33"/>
        <v>0</v>
      </c>
      <c r="M116" s="12">
        <f t="shared" si="33"/>
        <v>69100</v>
      </c>
    </row>
    <row r="117" spans="1:13" ht="15.75">
      <c r="A117" s="189"/>
      <c r="B117" s="190"/>
      <c r="C117" s="191"/>
      <c r="D117" s="18"/>
      <c r="E117" s="18"/>
      <c r="F117" s="19" t="s">
        <v>2</v>
      </c>
      <c r="G117" s="17"/>
      <c r="H117" s="4">
        <f t="shared" si="33"/>
        <v>0</v>
      </c>
      <c r="I117" s="4">
        <f t="shared" si="33"/>
        <v>0</v>
      </c>
      <c r="J117" s="4">
        <f t="shared" si="33"/>
        <v>0</v>
      </c>
      <c r="K117" s="4">
        <f t="shared" si="33"/>
        <v>190000</v>
      </c>
      <c r="L117" s="4">
        <f t="shared" si="33"/>
        <v>0</v>
      </c>
      <c r="M117" s="4">
        <f t="shared" si="33"/>
        <v>190000</v>
      </c>
    </row>
    <row r="118" spans="1:13" ht="15.75">
      <c r="A118" s="189"/>
      <c r="B118" s="190"/>
      <c r="C118" s="191"/>
      <c r="D118" s="18"/>
      <c r="E118" s="18"/>
      <c r="F118" s="19" t="s">
        <v>3</v>
      </c>
      <c r="G118" s="17"/>
      <c r="H118" s="4">
        <f t="shared" si="33"/>
        <v>0</v>
      </c>
      <c r="I118" s="4">
        <f t="shared" si="33"/>
        <v>0</v>
      </c>
      <c r="J118" s="4">
        <f t="shared" si="33"/>
        <v>0</v>
      </c>
      <c r="K118" s="4">
        <f t="shared" si="33"/>
        <v>0</v>
      </c>
      <c r="L118" s="11">
        <f t="shared" si="33"/>
        <v>0</v>
      </c>
      <c r="M118" s="12">
        <f t="shared" si="33"/>
        <v>0</v>
      </c>
    </row>
    <row r="119" spans="1:13" ht="30.75" customHeight="1">
      <c r="A119" s="194" t="s">
        <v>44</v>
      </c>
      <c r="B119" s="195"/>
      <c r="C119" s="196">
        <v>47003</v>
      </c>
      <c r="D119" s="197"/>
      <c r="E119" s="272" t="s">
        <v>45</v>
      </c>
      <c r="F119" s="272"/>
      <c r="G119" s="124">
        <f aca="true" t="shared" si="34" ref="G119:M119">SUM(G120:G122)</f>
        <v>4</v>
      </c>
      <c r="H119" s="125">
        <f t="shared" si="34"/>
        <v>26300</v>
      </c>
      <c r="I119" s="125">
        <f t="shared" si="34"/>
        <v>1000</v>
      </c>
      <c r="J119" s="125">
        <f t="shared" si="34"/>
        <v>0</v>
      </c>
      <c r="K119" s="125">
        <f t="shared" si="34"/>
        <v>190000</v>
      </c>
      <c r="L119" s="125">
        <f t="shared" si="34"/>
        <v>0</v>
      </c>
      <c r="M119" s="125">
        <f t="shared" si="34"/>
        <v>217300</v>
      </c>
    </row>
    <row r="120" spans="1:13" ht="15.75">
      <c r="A120" s="189"/>
      <c r="B120" s="190"/>
      <c r="C120" s="191"/>
      <c r="D120" s="18"/>
      <c r="E120" s="18"/>
      <c r="F120" s="19" t="s">
        <v>1</v>
      </c>
      <c r="G120" s="17">
        <v>4</v>
      </c>
      <c r="H120" s="11">
        <v>26300</v>
      </c>
      <c r="I120" s="4">
        <v>1000</v>
      </c>
      <c r="J120" s="4"/>
      <c r="K120" s="4"/>
      <c r="L120" s="11"/>
      <c r="M120" s="12">
        <f aca="true" t="shared" si="35" ref="M120:M130">SUM(H120:L120)</f>
        <v>27300</v>
      </c>
    </row>
    <row r="121" spans="1:13" ht="15.75">
      <c r="A121" s="189"/>
      <c r="B121" s="190"/>
      <c r="C121" s="191"/>
      <c r="D121" s="18"/>
      <c r="E121" s="18"/>
      <c r="F121" s="19" t="s">
        <v>2</v>
      </c>
      <c r="G121" s="17"/>
      <c r="H121" s="4"/>
      <c r="I121" s="4"/>
      <c r="J121" s="4"/>
      <c r="K121" s="6">
        <v>190000</v>
      </c>
      <c r="L121" s="11"/>
      <c r="M121" s="12">
        <f t="shared" si="35"/>
        <v>190000</v>
      </c>
    </row>
    <row r="122" spans="1:13" ht="15.75">
      <c r="A122" s="189"/>
      <c r="B122" s="190"/>
      <c r="C122" s="191"/>
      <c r="D122" s="18"/>
      <c r="E122" s="18"/>
      <c r="F122" s="19" t="s">
        <v>3</v>
      </c>
      <c r="G122" s="17"/>
      <c r="H122" s="4"/>
      <c r="I122" s="4"/>
      <c r="J122" s="4"/>
      <c r="K122" s="4"/>
      <c r="L122" s="11">
        <v>0</v>
      </c>
      <c r="M122" s="12">
        <f t="shared" si="35"/>
        <v>0</v>
      </c>
    </row>
    <row r="123" spans="1:13" ht="31.5" customHeight="1">
      <c r="A123" s="192" t="s">
        <v>46</v>
      </c>
      <c r="B123" s="193"/>
      <c r="C123" s="199">
        <v>47043</v>
      </c>
      <c r="D123" s="200"/>
      <c r="E123" s="271" t="s">
        <v>47</v>
      </c>
      <c r="F123" s="271"/>
      <c r="G123" s="30">
        <f aca="true" t="shared" si="36" ref="G123:L123">SUM(G124:G126)</f>
        <v>0</v>
      </c>
      <c r="H123" s="31">
        <f t="shared" si="36"/>
        <v>0</v>
      </c>
      <c r="I123" s="31">
        <f t="shared" si="36"/>
        <v>0</v>
      </c>
      <c r="J123" s="31">
        <f t="shared" si="36"/>
        <v>0</v>
      </c>
      <c r="K123" s="31">
        <f t="shared" si="36"/>
        <v>0</v>
      </c>
      <c r="L123" s="31">
        <f t="shared" si="36"/>
        <v>0</v>
      </c>
      <c r="M123" s="32">
        <f t="shared" si="35"/>
        <v>0</v>
      </c>
    </row>
    <row r="124" spans="1:13" ht="15.75">
      <c r="A124" s="189"/>
      <c r="B124" s="190"/>
      <c r="C124" s="191"/>
      <c r="D124" s="18"/>
      <c r="E124" s="18"/>
      <c r="F124" s="19" t="s">
        <v>1</v>
      </c>
      <c r="G124" s="17"/>
      <c r="H124" s="4"/>
      <c r="I124" s="4"/>
      <c r="J124" s="4"/>
      <c r="K124" s="4"/>
      <c r="L124" s="11"/>
      <c r="M124" s="12">
        <f t="shared" si="35"/>
        <v>0</v>
      </c>
    </row>
    <row r="125" spans="1:13" ht="15.75">
      <c r="A125" s="189"/>
      <c r="B125" s="190"/>
      <c r="C125" s="191"/>
      <c r="D125" s="18"/>
      <c r="E125" s="18"/>
      <c r="F125" s="19" t="s">
        <v>2</v>
      </c>
      <c r="G125" s="17"/>
      <c r="H125" s="4"/>
      <c r="I125" s="4"/>
      <c r="J125" s="4"/>
      <c r="K125" s="4"/>
      <c r="L125" s="11"/>
      <c r="M125" s="12">
        <f t="shared" si="35"/>
        <v>0</v>
      </c>
    </row>
    <row r="126" spans="1:13" ht="15.75">
      <c r="A126" s="189"/>
      <c r="B126" s="190"/>
      <c r="C126" s="191"/>
      <c r="D126" s="18"/>
      <c r="E126" s="18"/>
      <c r="F126" s="19" t="s">
        <v>3</v>
      </c>
      <c r="G126" s="17"/>
      <c r="H126" s="4"/>
      <c r="I126" s="4"/>
      <c r="J126" s="4"/>
      <c r="K126" s="4"/>
      <c r="L126" s="11"/>
      <c r="M126" s="12">
        <f t="shared" si="35"/>
        <v>0</v>
      </c>
    </row>
    <row r="127" spans="1:13" ht="31.5" customHeight="1">
      <c r="A127" s="192" t="s">
        <v>48</v>
      </c>
      <c r="B127" s="193"/>
      <c r="C127" s="199">
        <v>47083</v>
      </c>
      <c r="D127" s="200"/>
      <c r="E127" s="271" t="s">
        <v>49</v>
      </c>
      <c r="F127" s="271"/>
      <c r="G127" s="30">
        <f aca="true" t="shared" si="37" ref="G127:M127">SUM(G128:G130)</f>
        <v>9</v>
      </c>
      <c r="H127" s="31">
        <f t="shared" si="37"/>
        <v>40800</v>
      </c>
      <c r="I127" s="31">
        <f t="shared" si="37"/>
        <v>1000</v>
      </c>
      <c r="J127" s="31">
        <f t="shared" si="37"/>
        <v>0</v>
      </c>
      <c r="K127" s="31">
        <f t="shared" si="37"/>
        <v>0</v>
      </c>
      <c r="L127" s="31">
        <f t="shared" si="37"/>
        <v>0</v>
      </c>
      <c r="M127" s="31">
        <f t="shared" si="37"/>
        <v>41800</v>
      </c>
    </row>
    <row r="128" spans="1:13" ht="15.75">
      <c r="A128" s="189"/>
      <c r="B128" s="190"/>
      <c r="C128" s="191"/>
      <c r="D128" s="18"/>
      <c r="E128" s="18"/>
      <c r="F128" s="19" t="s">
        <v>1</v>
      </c>
      <c r="G128" s="17">
        <v>9</v>
      </c>
      <c r="H128" s="11">
        <v>40800</v>
      </c>
      <c r="I128" s="4">
        <v>1000</v>
      </c>
      <c r="J128" s="4"/>
      <c r="K128" s="4"/>
      <c r="L128" s="11"/>
      <c r="M128" s="12">
        <f t="shared" si="35"/>
        <v>41800</v>
      </c>
    </row>
    <row r="129" spans="1:13" ht="15.75">
      <c r="A129" s="189"/>
      <c r="B129" s="190"/>
      <c r="C129" s="191"/>
      <c r="D129" s="18"/>
      <c r="E129" s="18"/>
      <c r="F129" s="19" t="s">
        <v>2</v>
      </c>
      <c r="G129" s="17"/>
      <c r="H129" s="4"/>
      <c r="I129" s="4"/>
      <c r="J129" s="4"/>
      <c r="K129" s="4"/>
      <c r="L129" s="11">
        <v>0</v>
      </c>
      <c r="M129" s="12">
        <f t="shared" si="35"/>
        <v>0</v>
      </c>
    </row>
    <row r="130" spans="1:13" ht="15.75">
      <c r="A130" s="189"/>
      <c r="B130" s="190"/>
      <c r="C130" s="191"/>
      <c r="D130" s="18"/>
      <c r="E130" s="18"/>
      <c r="F130" s="19" t="s">
        <v>3</v>
      </c>
      <c r="G130" s="17"/>
      <c r="H130" s="4"/>
      <c r="I130" s="4"/>
      <c r="J130" s="4"/>
      <c r="K130" s="4"/>
      <c r="L130" s="11">
        <v>0</v>
      </c>
      <c r="M130" s="12">
        <f t="shared" si="35"/>
        <v>0</v>
      </c>
    </row>
    <row r="131" spans="1:13" ht="15.75" customHeight="1">
      <c r="A131" s="206" t="s">
        <v>50</v>
      </c>
      <c r="B131" s="207"/>
      <c r="C131" s="208" t="s">
        <v>51</v>
      </c>
      <c r="D131" s="279" t="s">
        <v>52</v>
      </c>
      <c r="E131" s="279"/>
      <c r="F131" s="279"/>
      <c r="G131" s="124">
        <f aca="true" t="shared" si="38" ref="G131:M134">G135+G139+G143</f>
        <v>9</v>
      </c>
      <c r="H131" s="125">
        <f t="shared" si="38"/>
        <v>49300</v>
      </c>
      <c r="I131" s="125">
        <f t="shared" si="38"/>
        <v>3000</v>
      </c>
      <c r="J131" s="125">
        <f t="shared" si="38"/>
        <v>0</v>
      </c>
      <c r="K131" s="125">
        <f t="shared" si="38"/>
        <v>0</v>
      </c>
      <c r="L131" s="125">
        <f t="shared" si="38"/>
        <v>0</v>
      </c>
      <c r="M131" s="125">
        <f t="shared" si="38"/>
        <v>52300</v>
      </c>
    </row>
    <row r="132" spans="1:13" ht="15.75">
      <c r="A132" s="189"/>
      <c r="B132" s="190"/>
      <c r="C132" s="191"/>
      <c r="D132" s="18"/>
      <c r="E132" s="18"/>
      <c r="F132" s="19" t="s">
        <v>1</v>
      </c>
      <c r="G132" s="17">
        <f t="shared" si="38"/>
        <v>9</v>
      </c>
      <c r="H132" s="11">
        <f>H136</f>
        <v>49300</v>
      </c>
      <c r="I132" s="4">
        <f>I136</f>
        <v>3000</v>
      </c>
      <c r="J132" s="4">
        <f t="shared" si="38"/>
        <v>0</v>
      </c>
      <c r="K132" s="4">
        <f t="shared" si="38"/>
        <v>0</v>
      </c>
      <c r="L132" s="11">
        <f t="shared" si="38"/>
        <v>0</v>
      </c>
      <c r="M132" s="12">
        <f t="shared" si="38"/>
        <v>52300</v>
      </c>
    </row>
    <row r="133" spans="1:13" ht="15.75">
      <c r="A133" s="189"/>
      <c r="B133" s="190"/>
      <c r="C133" s="191"/>
      <c r="D133" s="18"/>
      <c r="E133" s="18"/>
      <c r="F133" s="19" t="s">
        <v>2</v>
      </c>
      <c r="G133" s="17"/>
      <c r="H133" s="4">
        <f t="shared" si="38"/>
        <v>0</v>
      </c>
      <c r="I133" s="4">
        <f t="shared" si="38"/>
        <v>0</v>
      </c>
      <c r="J133" s="4">
        <f t="shared" si="38"/>
        <v>0</v>
      </c>
      <c r="K133" s="4">
        <f t="shared" si="38"/>
        <v>0</v>
      </c>
      <c r="L133" s="11">
        <f t="shared" si="38"/>
        <v>0</v>
      </c>
      <c r="M133" s="12">
        <f t="shared" si="38"/>
        <v>0</v>
      </c>
    </row>
    <row r="134" spans="1:13" ht="15.75">
      <c r="A134" s="189"/>
      <c r="B134" s="190"/>
      <c r="C134" s="191"/>
      <c r="D134" s="18"/>
      <c r="E134" s="18"/>
      <c r="F134" s="19" t="s">
        <v>3</v>
      </c>
      <c r="G134" s="17"/>
      <c r="H134" s="4">
        <f t="shared" si="38"/>
        <v>0</v>
      </c>
      <c r="I134" s="4">
        <f t="shared" si="38"/>
        <v>0</v>
      </c>
      <c r="J134" s="4">
        <f t="shared" si="38"/>
        <v>0</v>
      </c>
      <c r="K134" s="4">
        <f t="shared" si="38"/>
        <v>0</v>
      </c>
      <c r="L134" s="11">
        <f t="shared" si="38"/>
        <v>0</v>
      </c>
      <c r="M134" s="12">
        <f t="shared" si="38"/>
        <v>0</v>
      </c>
    </row>
    <row r="135" spans="1:13" ht="15.75">
      <c r="A135" s="192" t="s">
        <v>53</v>
      </c>
      <c r="B135" s="193"/>
      <c r="C135" s="199">
        <v>48003</v>
      </c>
      <c r="D135" s="200"/>
      <c r="E135" s="271" t="s">
        <v>92</v>
      </c>
      <c r="F135" s="271"/>
      <c r="G135" s="30">
        <f aca="true" t="shared" si="39" ref="G135:M135">SUM(G136:G138)</f>
        <v>9</v>
      </c>
      <c r="H135" s="31">
        <f t="shared" si="39"/>
        <v>49300</v>
      </c>
      <c r="I135" s="31">
        <f t="shared" si="39"/>
        <v>3000</v>
      </c>
      <c r="J135" s="31">
        <f t="shared" si="39"/>
        <v>0</v>
      </c>
      <c r="K135" s="31">
        <f t="shared" si="39"/>
        <v>0</v>
      </c>
      <c r="L135" s="31">
        <f t="shared" si="39"/>
        <v>0</v>
      </c>
      <c r="M135" s="31">
        <f t="shared" si="39"/>
        <v>52300</v>
      </c>
    </row>
    <row r="136" spans="1:13" ht="15.75">
      <c r="A136" s="189"/>
      <c r="B136" s="190"/>
      <c r="C136" s="191"/>
      <c r="D136" s="18"/>
      <c r="E136" s="18"/>
      <c r="F136" s="19" t="s">
        <v>1</v>
      </c>
      <c r="G136" s="17">
        <v>9</v>
      </c>
      <c r="H136" s="11">
        <v>49300</v>
      </c>
      <c r="I136" s="4">
        <v>3000</v>
      </c>
      <c r="J136" s="4"/>
      <c r="K136" s="4"/>
      <c r="L136" s="11"/>
      <c r="M136" s="12">
        <f aca="true" t="shared" si="40" ref="M136:M146">SUM(H136:L136)</f>
        <v>52300</v>
      </c>
    </row>
    <row r="137" spans="1:13" ht="15.75">
      <c r="A137" s="189"/>
      <c r="B137" s="190"/>
      <c r="C137" s="191"/>
      <c r="D137" s="18"/>
      <c r="E137" s="18"/>
      <c r="F137" s="19" t="s">
        <v>2</v>
      </c>
      <c r="G137" s="17"/>
      <c r="H137" s="4"/>
      <c r="I137" s="4"/>
      <c r="J137" s="4"/>
      <c r="K137" s="4"/>
      <c r="L137" s="11">
        <v>0</v>
      </c>
      <c r="M137" s="12">
        <f t="shared" si="40"/>
        <v>0</v>
      </c>
    </row>
    <row r="138" spans="1:13" ht="15.75">
      <c r="A138" s="189"/>
      <c r="B138" s="190"/>
      <c r="C138" s="191"/>
      <c r="D138" s="18"/>
      <c r="E138" s="18"/>
      <c r="F138" s="19" t="s">
        <v>3</v>
      </c>
      <c r="G138" s="17"/>
      <c r="H138" s="4"/>
      <c r="I138" s="4"/>
      <c r="J138" s="4"/>
      <c r="K138" s="4"/>
      <c r="L138" s="11">
        <v>0</v>
      </c>
      <c r="M138" s="12">
        <f t="shared" si="40"/>
        <v>0</v>
      </c>
    </row>
    <row r="139" spans="1:13" ht="15.75">
      <c r="A139" s="192" t="s">
        <v>54</v>
      </c>
      <c r="B139" s="193"/>
      <c r="C139" s="199">
        <v>48043</v>
      </c>
      <c r="D139" s="200"/>
      <c r="E139" s="271" t="s">
        <v>55</v>
      </c>
      <c r="F139" s="271"/>
      <c r="G139" s="30">
        <f aca="true" t="shared" si="41" ref="G139:L139">SUM(G140:G142)</f>
        <v>0</v>
      </c>
      <c r="H139" s="31">
        <f t="shared" si="41"/>
        <v>0</v>
      </c>
      <c r="I139" s="31">
        <f t="shared" si="41"/>
        <v>0</v>
      </c>
      <c r="J139" s="31">
        <f t="shared" si="41"/>
        <v>0</v>
      </c>
      <c r="K139" s="31">
        <f t="shared" si="41"/>
        <v>0</v>
      </c>
      <c r="L139" s="31">
        <f t="shared" si="41"/>
        <v>0</v>
      </c>
      <c r="M139" s="32">
        <f t="shared" si="40"/>
        <v>0</v>
      </c>
    </row>
    <row r="140" spans="1:13" ht="15.75">
      <c r="A140" s="189"/>
      <c r="B140" s="190"/>
      <c r="C140" s="191"/>
      <c r="D140" s="18"/>
      <c r="E140" s="18"/>
      <c r="F140" s="19" t="s">
        <v>1</v>
      </c>
      <c r="G140" s="17"/>
      <c r="H140" s="4"/>
      <c r="I140" s="4"/>
      <c r="J140" s="4"/>
      <c r="K140" s="4"/>
      <c r="L140" s="11"/>
      <c r="M140" s="12">
        <f t="shared" si="40"/>
        <v>0</v>
      </c>
    </row>
    <row r="141" spans="1:13" ht="15.75">
      <c r="A141" s="189"/>
      <c r="B141" s="190"/>
      <c r="C141" s="191"/>
      <c r="D141" s="18"/>
      <c r="E141" s="18"/>
      <c r="F141" s="19" t="s">
        <v>2</v>
      </c>
      <c r="G141" s="17"/>
      <c r="H141" s="4"/>
      <c r="I141" s="4"/>
      <c r="J141" s="4"/>
      <c r="K141" s="4"/>
      <c r="L141" s="11"/>
      <c r="M141" s="12">
        <f t="shared" si="40"/>
        <v>0</v>
      </c>
    </row>
    <row r="142" spans="1:13" ht="15.75">
      <c r="A142" s="189"/>
      <c r="B142" s="190"/>
      <c r="C142" s="191"/>
      <c r="D142" s="18"/>
      <c r="E142" s="18"/>
      <c r="F142" s="19" t="s">
        <v>3</v>
      </c>
      <c r="G142" s="17"/>
      <c r="H142" s="4"/>
      <c r="I142" s="4"/>
      <c r="J142" s="4"/>
      <c r="K142" s="4"/>
      <c r="L142" s="11"/>
      <c r="M142" s="12">
        <f t="shared" si="40"/>
        <v>0</v>
      </c>
    </row>
    <row r="143" spans="1:13" ht="15.75">
      <c r="A143" s="192" t="s">
        <v>56</v>
      </c>
      <c r="B143" s="193"/>
      <c r="C143" s="199">
        <v>48083</v>
      </c>
      <c r="D143" s="200"/>
      <c r="E143" s="271" t="s">
        <v>57</v>
      </c>
      <c r="F143" s="271"/>
      <c r="G143" s="30">
        <f aca="true" t="shared" si="42" ref="G143:L143">SUM(G144:G146)</f>
        <v>0</v>
      </c>
      <c r="H143" s="31">
        <f t="shared" si="42"/>
        <v>0</v>
      </c>
      <c r="I143" s="31">
        <f t="shared" si="42"/>
        <v>0</v>
      </c>
      <c r="J143" s="31">
        <f t="shared" si="42"/>
        <v>0</v>
      </c>
      <c r="K143" s="31">
        <f t="shared" si="42"/>
        <v>0</v>
      </c>
      <c r="L143" s="31">
        <f t="shared" si="42"/>
        <v>0</v>
      </c>
      <c r="M143" s="32">
        <f t="shared" si="40"/>
        <v>0</v>
      </c>
    </row>
    <row r="144" spans="1:13" ht="15.75">
      <c r="A144" s="189"/>
      <c r="B144" s="190"/>
      <c r="C144" s="191"/>
      <c r="D144" s="18"/>
      <c r="E144" s="18"/>
      <c r="F144" s="19" t="s">
        <v>1</v>
      </c>
      <c r="G144" s="17"/>
      <c r="H144" s="4"/>
      <c r="I144" s="4"/>
      <c r="J144" s="4"/>
      <c r="K144" s="4"/>
      <c r="L144" s="11"/>
      <c r="M144" s="12">
        <f t="shared" si="40"/>
        <v>0</v>
      </c>
    </row>
    <row r="145" spans="1:13" ht="15.75">
      <c r="A145" s="189"/>
      <c r="B145" s="190"/>
      <c r="C145" s="191"/>
      <c r="D145" s="18"/>
      <c r="E145" s="18"/>
      <c r="F145" s="19" t="s">
        <v>2</v>
      </c>
      <c r="G145" s="17"/>
      <c r="H145" s="4"/>
      <c r="I145" s="4"/>
      <c r="J145" s="4"/>
      <c r="K145" s="4"/>
      <c r="L145" s="11"/>
      <c r="M145" s="12">
        <f t="shared" si="40"/>
        <v>0</v>
      </c>
    </row>
    <row r="146" spans="1:13" ht="15.75">
      <c r="A146" s="189"/>
      <c r="B146" s="190"/>
      <c r="C146" s="191"/>
      <c r="D146" s="18"/>
      <c r="E146" s="18"/>
      <c r="F146" s="19" t="s">
        <v>3</v>
      </c>
      <c r="G146" s="17"/>
      <c r="H146" s="4"/>
      <c r="I146" s="4"/>
      <c r="J146" s="4"/>
      <c r="K146" s="4"/>
      <c r="L146" s="11"/>
      <c r="M146" s="12">
        <f t="shared" si="40"/>
        <v>0</v>
      </c>
    </row>
    <row r="147" spans="1:13" ht="15.75" customHeight="1">
      <c r="A147" s="194">
        <v>1.11</v>
      </c>
      <c r="B147" s="195"/>
      <c r="C147" s="220">
        <v>650</v>
      </c>
      <c r="D147" s="279" t="s">
        <v>102</v>
      </c>
      <c r="E147" s="279"/>
      <c r="F147" s="279"/>
      <c r="G147" s="124">
        <f aca="true" t="shared" si="43" ref="G147:M150">G151+G155+G159</f>
        <v>10</v>
      </c>
      <c r="H147" s="125">
        <f t="shared" si="43"/>
        <v>58700</v>
      </c>
      <c r="I147" s="125">
        <f t="shared" si="43"/>
        <v>2000</v>
      </c>
      <c r="J147" s="125">
        <f t="shared" si="43"/>
        <v>0</v>
      </c>
      <c r="K147" s="125">
        <f t="shared" si="43"/>
        <v>0</v>
      </c>
      <c r="L147" s="125">
        <f t="shared" si="43"/>
        <v>0</v>
      </c>
      <c r="M147" s="125">
        <f t="shared" si="43"/>
        <v>60700</v>
      </c>
    </row>
    <row r="148" spans="1:13" ht="15.75">
      <c r="A148" s="189"/>
      <c r="B148" s="190"/>
      <c r="C148" s="191"/>
      <c r="D148" s="18"/>
      <c r="E148" s="18"/>
      <c r="F148" s="19" t="s">
        <v>1</v>
      </c>
      <c r="G148" s="17">
        <f t="shared" si="43"/>
        <v>10</v>
      </c>
      <c r="H148" s="11">
        <f>H152</f>
        <v>58700</v>
      </c>
      <c r="I148" s="4">
        <f t="shared" si="43"/>
        <v>2000</v>
      </c>
      <c r="J148" s="4">
        <f t="shared" si="43"/>
        <v>0</v>
      </c>
      <c r="K148" s="4">
        <f t="shared" si="43"/>
        <v>0</v>
      </c>
      <c r="L148" s="11">
        <f t="shared" si="43"/>
        <v>0</v>
      </c>
      <c r="M148" s="12">
        <f t="shared" si="43"/>
        <v>60700</v>
      </c>
    </row>
    <row r="149" spans="1:13" ht="15.75">
      <c r="A149" s="189"/>
      <c r="B149" s="190"/>
      <c r="C149" s="191"/>
      <c r="D149" s="18"/>
      <c r="E149" s="18"/>
      <c r="F149" s="19" t="s">
        <v>2</v>
      </c>
      <c r="G149" s="17"/>
      <c r="H149" s="11">
        <f t="shared" si="43"/>
        <v>0</v>
      </c>
      <c r="I149" s="4">
        <f t="shared" si="43"/>
        <v>0</v>
      </c>
      <c r="J149" s="4">
        <f t="shared" si="43"/>
        <v>0</v>
      </c>
      <c r="K149" s="4">
        <f t="shared" si="43"/>
        <v>0</v>
      </c>
      <c r="L149" s="11">
        <f t="shared" si="43"/>
        <v>0</v>
      </c>
      <c r="M149" s="12">
        <f t="shared" si="43"/>
        <v>0</v>
      </c>
    </row>
    <row r="150" spans="1:13" ht="15.75">
      <c r="A150" s="189"/>
      <c r="B150" s="190"/>
      <c r="C150" s="191"/>
      <c r="D150" s="18"/>
      <c r="E150" s="18"/>
      <c r="F150" s="19" t="s">
        <v>3</v>
      </c>
      <c r="G150" s="17"/>
      <c r="H150" s="11">
        <f t="shared" si="43"/>
        <v>0</v>
      </c>
      <c r="I150" s="4">
        <f t="shared" si="43"/>
        <v>0</v>
      </c>
      <c r="J150" s="4">
        <f t="shared" si="43"/>
        <v>0</v>
      </c>
      <c r="K150" s="4">
        <f t="shared" si="43"/>
        <v>0</v>
      </c>
      <c r="L150" s="11">
        <f t="shared" si="43"/>
        <v>0</v>
      </c>
      <c r="M150" s="12">
        <f t="shared" si="43"/>
        <v>0</v>
      </c>
    </row>
    <row r="151" spans="1:13" ht="15.75">
      <c r="A151" s="192" t="s">
        <v>58</v>
      </c>
      <c r="B151" s="193"/>
      <c r="C151" s="199">
        <v>65015</v>
      </c>
      <c r="D151" s="200"/>
      <c r="E151" s="271" t="s">
        <v>59</v>
      </c>
      <c r="F151" s="271"/>
      <c r="G151" s="30">
        <f aca="true" t="shared" si="44" ref="G151:M151">SUM(G152:G154)</f>
        <v>10</v>
      </c>
      <c r="H151" s="30">
        <f t="shared" si="44"/>
        <v>58700</v>
      </c>
      <c r="I151" s="30">
        <f t="shared" si="44"/>
        <v>2000</v>
      </c>
      <c r="J151" s="30">
        <f t="shared" si="44"/>
        <v>0</v>
      </c>
      <c r="K151" s="30">
        <f t="shared" si="44"/>
        <v>0</v>
      </c>
      <c r="L151" s="30">
        <f t="shared" si="44"/>
        <v>0</v>
      </c>
      <c r="M151" s="30">
        <f t="shared" si="44"/>
        <v>60700</v>
      </c>
    </row>
    <row r="152" spans="1:13" ht="15.75">
      <c r="A152" s="189"/>
      <c r="B152" s="190"/>
      <c r="C152" s="191"/>
      <c r="D152" s="18"/>
      <c r="E152" s="18"/>
      <c r="F152" s="19" t="s">
        <v>1</v>
      </c>
      <c r="G152" s="17">
        <v>10</v>
      </c>
      <c r="H152" s="11">
        <v>58700</v>
      </c>
      <c r="I152" s="4">
        <v>2000</v>
      </c>
      <c r="J152" s="4"/>
      <c r="K152" s="4"/>
      <c r="L152" s="11"/>
      <c r="M152" s="12">
        <f aca="true" t="shared" si="45" ref="M152:M162">SUM(H152:L152)</f>
        <v>60700</v>
      </c>
    </row>
    <row r="153" spans="1:13" ht="15.75">
      <c r="A153" s="189"/>
      <c r="B153" s="190"/>
      <c r="C153" s="191"/>
      <c r="D153" s="18"/>
      <c r="E153" s="18"/>
      <c r="F153" s="19" t="s">
        <v>2</v>
      </c>
      <c r="G153" s="17"/>
      <c r="H153" s="4"/>
      <c r="I153" s="4"/>
      <c r="J153" s="4"/>
      <c r="K153" s="4"/>
      <c r="L153" s="11">
        <v>0</v>
      </c>
      <c r="M153" s="12">
        <f t="shared" si="45"/>
        <v>0</v>
      </c>
    </row>
    <row r="154" spans="1:13" ht="15.75">
      <c r="A154" s="189"/>
      <c r="B154" s="190"/>
      <c r="C154" s="191"/>
      <c r="D154" s="18"/>
      <c r="E154" s="18"/>
      <c r="F154" s="19" t="s">
        <v>3</v>
      </c>
      <c r="G154" s="17"/>
      <c r="H154" s="4"/>
      <c r="I154" s="4"/>
      <c r="J154" s="4"/>
      <c r="K154" s="4"/>
      <c r="L154" s="11">
        <v>0</v>
      </c>
      <c r="M154" s="12">
        <f t="shared" si="45"/>
        <v>0</v>
      </c>
    </row>
    <row r="155" spans="1:13" ht="15.75">
      <c r="A155" s="192" t="s">
        <v>60</v>
      </c>
      <c r="B155" s="193"/>
      <c r="C155" s="199">
        <v>65215</v>
      </c>
      <c r="D155" s="200"/>
      <c r="E155" s="271" t="s">
        <v>61</v>
      </c>
      <c r="F155" s="271"/>
      <c r="G155" s="30">
        <f aca="true" t="shared" si="46" ref="G155:L155">SUM(G156:G158)</f>
        <v>0</v>
      </c>
      <c r="H155" s="31">
        <f t="shared" si="46"/>
        <v>0</v>
      </c>
      <c r="I155" s="31">
        <f t="shared" si="46"/>
        <v>0</v>
      </c>
      <c r="J155" s="31">
        <f t="shared" si="46"/>
        <v>0</v>
      </c>
      <c r="K155" s="31">
        <f t="shared" si="46"/>
        <v>0</v>
      </c>
      <c r="L155" s="31">
        <f t="shared" si="46"/>
        <v>0</v>
      </c>
      <c r="M155" s="32">
        <f t="shared" si="45"/>
        <v>0</v>
      </c>
    </row>
    <row r="156" spans="1:13" ht="15.75">
      <c r="A156" s="189"/>
      <c r="B156" s="190"/>
      <c r="C156" s="191"/>
      <c r="D156" s="18"/>
      <c r="E156" s="18"/>
      <c r="F156" s="19" t="s">
        <v>1</v>
      </c>
      <c r="G156" s="17"/>
      <c r="H156" s="4"/>
      <c r="I156" s="4"/>
      <c r="J156" s="4"/>
      <c r="K156" s="4"/>
      <c r="L156" s="11"/>
      <c r="M156" s="12">
        <f t="shared" si="45"/>
        <v>0</v>
      </c>
    </row>
    <row r="157" spans="1:13" ht="15.75">
      <c r="A157" s="189"/>
      <c r="B157" s="190"/>
      <c r="C157" s="191"/>
      <c r="D157" s="18"/>
      <c r="E157" s="18"/>
      <c r="F157" s="19" t="s">
        <v>2</v>
      </c>
      <c r="G157" s="17"/>
      <c r="H157" s="4"/>
      <c r="I157" s="4"/>
      <c r="J157" s="4"/>
      <c r="K157" s="4"/>
      <c r="L157" s="11"/>
      <c r="M157" s="12">
        <f t="shared" si="45"/>
        <v>0</v>
      </c>
    </row>
    <row r="158" spans="1:13" ht="15.75">
      <c r="A158" s="189"/>
      <c r="B158" s="190"/>
      <c r="C158" s="191"/>
      <c r="D158" s="18"/>
      <c r="E158" s="18"/>
      <c r="F158" s="19" t="s">
        <v>3</v>
      </c>
      <c r="G158" s="17"/>
      <c r="H158" s="4"/>
      <c r="I158" s="4"/>
      <c r="J158" s="4"/>
      <c r="K158" s="4"/>
      <c r="L158" s="11"/>
      <c r="M158" s="12">
        <f t="shared" si="45"/>
        <v>0</v>
      </c>
    </row>
    <row r="159" spans="1:13" ht="15.75">
      <c r="A159" s="192" t="s">
        <v>62</v>
      </c>
      <c r="B159" s="193"/>
      <c r="C159" s="199">
        <v>65415</v>
      </c>
      <c r="D159" s="200"/>
      <c r="E159" s="271" t="s">
        <v>13</v>
      </c>
      <c r="F159" s="271"/>
      <c r="G159" s="30">
        <f aca="true" t="shared" si="47" ref="G159:L159">SUM(G160:G162)</f>
        <v>0</v>
      </c>
      <c r="H159" s="31">
        <f t="shared" si="47"/>
        <v>0</v>
      </c>
      <c r="I159" s="31">
        <f t="shared" si="47"/>
        <v>0</v>
      </c>
      <c r="J159" s="31">
        <f t="shared" si="47"/>
        <v>0</v>
      </c>
      <c r="K159" s="31">
        <f t="shared" si="47"/>
        <v>0</v>
      </c>
      <c r="L159" s="31">
        <f t="shared" si="47"/>
        <v>0</v>
      </c>
      <c r="M159" s="32">
        <f t="shared" si="45"/>
        <v>0</v>
      </c>
    </row>
    <row r="160" spans="1:13" ht="15.75">
      <c r="A160" s="189"/>
      <c r="B160" s="190"/>
      <c r="C160" s="191"/>
      <c r="D160" s="18"/>
      <c r="E160" s="18"/>
      <c r="F160" s="19" t="s">
        <v>1</v>
      </c>
      <c r="G160" s="17"/>
      <c r="H160" s="4"/>
      <c r="I160" s="4"/>
      <c r="J160" s="4"/>
      <c r="K160" s="4"/>
      <c r="L160" s="11"/>
      <c r="M160" s="12">
        <f t="shared" si="45"/>
        <v>0</v>
      </c>
    </row>
    <row r="161" spans="1:13" ht="15.75">
      <c r="A161" s="189"/>
      <c r="B161" s="190"/>
      <c r="C161" s="191"/>
      <c r="D161" s="18"/>
      <c r="E161" s="18"/>
      <c r="F161" s="19" t="s">
        <v>2</v>
      </c>
      <c r="G161" s="17"/>
      <c r="H161" s="4"/>
      <c r="I161" s="4"/>
      <c r="J161" s="4"/>
      <c r="K161" s="4"/>
      <c r="L161" s="11"/>
      <c r="M161" s="12">
        <f t="shared" si="45"/>
        <v>0</v>
      </c>
    </row>
    <row r="162" spans="1:13" ht="15.75">
      <c r="A162" s="189"/>
      <c r="B162" s="190"/>
      <c r="C162" s="191"/>
      <c r="D162" s="18"/>
      <c r="E162" s="18"/>
      <c r="F162" s="19" t="s">
        <v>3</v>
      </c>
      <c r="G162" s="17"/>
      <c r="H162" s="4"/>
      <c r="I162" s="4"/>
      <c r="J162" s="4"/>
      <c r="K162" s="4"/>
      <c r="L162" s="11"/>
      <c r="M162" s="12">
        <f t="shared" si="45"/>
        <v>0</v>
      </c>
    </row>
    <row r="163" spans="1:13" ht="15.75" customHeight="1">
      <c r="A163" s="194">
        <v>1.14</v>
      </c>
      <c r="B163" s="195"/>
      <c r="C163" s="220">
        <v>660</v>
      </c>
      <c r="D163" s="279" t="s">
        <v>103</v>
      </c>
      <c r="E163" s="279"/>
      <c r="F163" s="279"/>
      <c r="G163" s="124">
        <f aca="true" t="shared" si="48" ref="G163:M166">G167+G171</f>
        <v>6</v>
      </c>
      <c r="H163" s="125">
        <f t="shared" si="48"/>
        <v>38200</v>
      </c>
      <c r="I163" s="125">
        <f t="shared" si="48"/>
        <v>2000</v>
      </c>
      <c r="J163" s="125">
        <f t="shared" si="48"/>
        <v>0</v>
      </c>
      <c r="K163" s="125">
        <f t="shared" si="48"/>
        <v>0</v>
      </c>
      <c r="L163" s="125">
        <f t="shared" si="48"/>
        <v>120000</v>
      </c>
      <c r="M163" s="125">
        <f t="shared" si="48"/>
        <v>160200</v>
      </c>
    </row>
    <row r="164" spans="1:13" ht="15.75">
      <c r="A164" s="189"/>
      <c r="B164" s="190"/>
      <c r="C164" s="191"/>
      <c r="D164" s="18"/>
      <c r="E164" s="18"/>
      <c r="F164" s="19" t="s">
        <v>1</v>
      </c>
      <c r="G164" s="17">
        <f t="shared" si="48"/>
        <v>6</v>
      </c>
      <c r="H164" s="11">
        <f t="shared" si="48"/>
        <v>38200</v>
      </c>
      <c r="I164" s="4">
        <f t="shared" si="48"/>
        <v>2000</v>
      </c>
      <c r="J164" s="4">
        <f>J168+J172</f>
        <v>0</v>
      </c>
      <c r="K164" s="4">
        <f>K168+K172</f>
        <v>0</v>
      </c>
      <c r="L164" s="4">
        <f>L168+L172</f>
        <v>100000</v>
      </c>
      <c r="M164" s="4">
        <f>M168+M172</f>
        <v>140200</v>
      </c>
    </row>
    <row r="165" spans="1:13" ht="15.75">
      <c r="A165" s="189"/>
      <c r="B165" s="190"/>
      <c r="C165" s="191"/>
      <c r="D165" s="18"/>
      <c r="E165" s="18"/>
      <c r="F165" s="19" t="s">
        <v>2</v>
      </c>
      <c r="G165" s="17"/>
      <c r="H165" s="4">
        <f t="shared" si="48"/>
        <v>0</v>
      </c>
      <c r="I165" s="4">
        <f t="shared" si="48"/>
        <v>0</v>
      </c>
      <c r="J165" s="4">
        <f t="shared" si="48"/>
        <v>0</v>
      </c>
      <c r="K165" s="4">
        <f t="shared" si="48"/>
        <v>0</v>
      </c>
      <c r="L165" s="11">
        <f>L169</f>
        <v>20000</v>
      </c>
      <c r="M165" s="12">
        <f t="shared" si="48"/>
        <v>20000</v>
      </c>
    </row>
    <row r="166" spans="1:13" ht="15.75">
      <c r="A166" s="189"/>
      <c r="B166" s="190"/>
      <c r="C166" s="191"/>
      <c r="D166" s="18"/>
      <c r="E166" s="18"/>
      <c r="F166" s="19" t="s">
        <v>3</v>
      </c>
      <c r="G166" s="17"/>
      <c r="H166" s="4">
        <f t="shared" si="48"/>
        <v>0</v>
      </c>
      <c r="I166" s="4">
        <f t="shared" si="48"/>
        <v>0</v>
      </c>
      <c r="J166" s="4">
        <f t="shared" si="48"/>
        <v>0</v>
      </c>
      <c r="K166" s="4">
        <f t="shared" si="48"/>
        <v>0</v>
      </c>
      <c r="L166" s="11">
        <f t="shared" si="48"/>
        <v>0</v>
      </c>
      <c r="M166" s="12">
        <f t="shared" si="48"/>
        <v>0</v>
      </c>
    </row>
    <row r="167" spans="1:13" ht="15.75">
      <c r="A167" s="192" t="s">
        <v>63</v>
      </c>
      <c r="B167" s="193"/>
      <c r="C167" s="199">
        <v>66320</v>
      </c>
      <c r="D167" s="200"/>
      <c r="E167" s="271" t="s">
        <v>64</v>
      </c>
      <c r="F167" s="271"/>
      <c r="G167" s="30">
        <f aca="true" t="shared" si="49" ref="G167:L167">SUM(G168:G170)</f>
        <v>6</v>
      </c>
      <c r="H167" s="31">
        <f t="shared" si="49"/>
        <v>38200</v>
      </c>
      <c r="I167" s="31">
        <f t="shared" si="49"/>
        <v>2000</v>
      </c>
      <c r="J167" s="31">
        <f t="shared" si="49"/>
        <v>0</v>
      </c>
      <c r="K167" s="31">
        <f t="shared" si="49"/>
        <v>0</v>
      </c>
      <c r="L167" s="31">
        <f t="shared" si="49"/>
        <v>120000</v>
      </c>
      <c r="M167" s="32">
        <f aca="true" t="shared" si="50" ref="M167:M174">SUM(H167:L167)</f>
        <v>160200</v>
      </c>
    </row>
    <row r="168" spans="1:13" ht="15.75">
      <c r="A168" s="189"/>
      <c r="B168" s="190"/>
      <c r="C168" s="191"/>
      <c r="D168" s="18"/>
      <c r="E168" s="18"/>
      <c r="F168" s="19" t="s">
        <v>1</v>
      </c>
      <c r="G168" s="17">
        <v>6</v>
      </c>
      <c r="H168" s="11">
        <v>38200</v>
      </c>
      <c r="I168" s="4">
        <v>2000</v>
      </c>
      <c r="J168" s="4"/>
      <c r="K168" s="4"/>
      <c r="L168" s="11">
        <v>100000</v>
      </c>
      <c r="M168" s="12">
        <f>SUM(H168:L168)</f>
        <v>140200</v>
      </c>
    </row>
    <row r="169" spans="1:13" ht="15.75">
      <c r="A169" s="189"/>
      <c r="B169" s="190"/>
      <c r="C169" s="191"/>
      <c r="D169" s="18"/>
      <c r="E169" s="18"/>
      <c r="F169" s="19" t="s">
        <v>2</v>
      </c>
      <c r="G169" s="17"/>
      <c r="H169" s="4"/>
      <c r="I169" s="4"/>
      <c r="J169" s="4"/>
      <c r="K169" s="4"/>
      <c r="L169" s="11">
        <v>20000</v>
      </c>
      <c r="M169" s="12">
        <f>SUM(H169:L169)</f>
        <v>20000</v>
      </c>
    </row>
    <row r="170" spans="1:13" ht="15.75">
      <c r="A170" s="189"/>
      <c r="B170" s="190"/>
      <c r="C170" s="191"/>
      <c r="D170" s="18"/>
      <c r="E170" s="18"/>
      <c r="F170" s="19" t="s">
        <v>3</v>
      </c>
      <c r="G170" s="17"/>
      <c r="H170" s="4"/>
      <c r="I170" s="4"/>
      <c r="J170" s="4"/>
      <c r="K170" s="4"/>
      <c r="L170" s="11">
        <v>0</v>
      </c>
      <c r="M170" s="12">
        <f t="shared" si="50"/>
        <v>0</v>
      </c>
    </row>
    <row r="171" spans="1:13" ht="15.75">
      <c r="A171" s="192" t="s">
        <v>65</v>
      </c>
      <c r="B171" s="193"/>
      <c r="C171" s="199">
        <v>66520</v>
      </c>
      <c r="D171" s="200"/>
      <c r="E171" s="271" t="s">
        <v>66</v>
      </c>
      <c r="F171" s="271"/>
      <c r="G171" s="30">
        <f aca="true" t="shared" si="51" ref="G171:L171">SUM(G172:G174)</f>
        <v>0</v>
      </c>
      <c r="H171" s="31">
        <f t="shared" si="51"/>
        <v>0</v>
      </c>
      <c r="I171" s="31">
        <f t="shared" si="51"/>
        <v>0</v>
      </c>
      <c r="J171" s="31">
        <f t="shared" si="51"/>
        <v>0</v>
      </c>
      <c r="K171" s="31">
        <f t="shared" si="51"/>
        <v>0</v>
      </c>
      <c r="L171" s="31">
        <f t="shared" si="51"/>
        <v>0</v>
      </c>
      <c r="M171" s="32">
        <f t="shared" si="50"/>
        <v>0</v>
      </c>
    </row>
    <row r="172" spans="1:13" ht="15.75">
      <c r="A172" s="189"/>
      <c r="B172" s="190"/>
      <c r="C172" s="191"/>
      <c r="D172" s="18"/>
      <c r="E172" s="18"/>
      <c r="F172" s="19" t="s">
        <v>1</v>
      </c>
      <c r="G172" s="17"/>
      <c r="H172" s="4"/>
      <c r="I172" s="4"/>
      <c r="J172" s="4"/>
      <c r="K172" s="4"/>
      <c r="L172" s="11"/>
      <c r="M172" s="12">
        <f t="shared" si="50"/>
        <v>0</v>
      </c>
    </row>
    <row r="173" spans="1:13" ht="15.75">
      <c r="A173" s="189"/>
      <c r="B173" s="190"/>
      <c r="C173" s="191"/>
      <c r="D173" s="18"/>
      <c r="E173" s="18"/>
      <c r="F173" s="19" t="s">
        <v>2</v>
      </c>
      <c r="G173" s="17"/>
      <c r="H173" s="4"/>
      <c r="I173" s="4"/>
      <c r="J173" s="4"/>
      <c r="K173" s="4"/>
      <c r="L173" s="11"/>
      <c r="M173" s="12">
        <f t="shared" si="50"/>
        <v>0</v>
      </c>
    </row>
    <row r="174" spans="1:13" ht="15.75">
      <c r="A174" s="189"/>
      <c r="B174" s="190"/>
      <c r="C174" s="191"/>
      <c r="D174" s="18"/>
      <c r="E174" s="18"/>
      <c r="F174" s="19" t="s">
        <v>3</v>
      </c>
      <c r="G174" s="17"/>
      <c r="H174" s="4"/>
      <c r="I174" s="4"/>
      <c r="J174" s="4"/>
      <c r="K174" s="4"/>
      <c r="L174" s="11"/>
      <c r="M174" s="12">
        <f t="shared" si="50"/>
        <v>0</v>
      </c>
    </row>
    <row r="175" spans="1:13" ht="15.75" customHeight="1">
      <c r="A175" s="194">
        <v>1.15</v>
      </c>
      <c r="B175" s="195"/>
      <c r="C175" s="220">
        <v>730</v>
      </c>
      <c r="D175" s="279" t="s">
        <v>85</v>
      </c>
      <c r="E175" s="279"/>
      <c r="F175" s="279"/>
      <c r="G175" s="124">
        <f>G176</f>
        <v>240</v>
      </c>
      <c r="H175" s="125">
        <f aca="true" t="shared" si="52" ref="H175:M175">H179+H183+H187</f>
        <v>1649700</v>
      </c>
      <c r="I175" s="125">
        <f t="shared" si="52"/>
        <v>244362</v>
      </c>
      <c r="J175" s="125">
        <f t="shared" si="52"/>
        <v>50000</v>
      </c>
      <c r="K175" s="125">
        <f t="shared" si="52"/>
        <v>25000</v>
      </c>
      <c r="L175" s="125">
        <f t="shared" si="52"/>
        <v>115000</v>
      </c>
      <c r="M175" s="125">
        <f t="shared" si="52"/>
        <v>2084062</v>
      </c>
    </row>
    <row r="176" spans="1:13" ht="15.75">
      <c r="A176" s="189"/>
      <c r="B176" s="190"/>
      <c r="C176" s="191"/>
      <c r="D176" s="18"/>
      <c r="E176" s="18"/>
      <c r="F176" s="19" t="s">
        <v>1</v>
      </c>
      <c r="G176" s="17">
        <f aca="true" t="shared" si="53" ref="G176:M176">G180+G184</f>
        <v>240</v>
      </c>
      <c r="H176" s="4">
        <f t="shared" si="53"/>
        <v>1639700</v>
      </c>
      <c r="I176" s="4">
        <f>I180+I184</f>
        <v>217362</v>
      </c>
      <c r="J176" s="4">
        <f>J184</f>
        <v>42000</v>
      </c>
      <c r="K176" s="4">
        <f t="shared" si="53"/>
        <v>0</v>
      </c>
      <c r="L176" s="4">
        <f t="shared" si="53"/>
        <v>115000</v>
      </c>
      <c r="M176" s="4">
        <f t="shared" si="53"/>
        <v>2014062</v>
      </c>
    </row>
    <row r="177" spans="1:13" ht="15.75">
      <c r="A177" s="189"/>
      <c r="B177" s="190"/>
      <c r="C177" s="191"/>
      <c r="D177" s="18"/>
      <c r="E177" s="18"/>
      <c r="F177" s="19" t="s">
        <v>2</v>
      </c>
      <c r="G177" s="17"/>
      <c r="H177" s="4">
        <f aca="true" t="shared" si="54" ref="H177:J178">H181+H185+H189+H193</f>
        <v>10000</v>
      </c>
      <c r="I177" s="4">
        <f>I181+I185+I189</f>
        <v>27000</v>
      </c>
      <c r="J177" s="4">
        <f t="shared" si="54"/>
        <v>8000</v>
      </c>
      <c r="K177" s="4">
        <f>K181+K185</f>
        <v>25000</v>
      </c>
      <c r="L177" s="4">
        <f>L181+L185+L189+L193</f>
        <v>0</v>
      </c>
      <c r="M177" s="4">
        <f>M181+M185</f>
        <v>70000</v>
      </c>
    </row>
    <row r="178" spans="1:13" ht="15.75">
      <c r="A178" s="189"/>
      <c r="B178" s="190"/>
      <c r="C178" s="191"/>
      <c r="D178" s="18"/>
      <c r="E178" s="18"/>
      <c r="F178" s="19" t="s">
        <v>3</v>
      </c>
      <c r="G178" s="17"/>
      <c r="H178" s="4">
        <f t="shared" si="54"/>
        <v>0</v>
      </c>
      <c r="I178" s="4">
        <f t="shared" si="54"/>
        <v>0</v>
      </c>
      <c r="J178" s="4">
        <f t="shared" si="54"/>
        <v>0</v>
      </c>
      <c r="K178" s="4">
        <f>K182+K186+K190+K194</f>
        <v>0</v>
      </c>
      <c r="L178" s="11">
        <f>L182+L186+L190+L194</f>
        <v>0</v>
      </c>
      <c r="M178" s="12">
        <f>M182+M186+M190+M194</f>
        <v>0</v>
      </c>
    </row>
    <row r="179" spans="1:13" ht="15.75">
      <c r="A179" s="192" t="s">
        <v>67</v>
      </c>
      <c r="B179" s="193"/>
      <c r="C179" s="199">
        <v>73012</v>
      </c>
      <c r="D179" s="200"/>
      <c r="E179" s="278" t="s">
        <v>91</v>
      </c>
      <c r="F179" s="278"/>
      <c r="G179" s="30">
        <f aca="true" t="shared" si="55" ref="G179:M179">SUM(G180:G182)</f>
        <v>4</v>
      </c>
      <c r="H179" s="31">
        <f t="shared" si="55"/>
        <v>26200</v>
      </c>
      <c r="I179" s="31">
        <f t="shared" si="55"/>
        <v>1500</v>
      </c>
      <c r="J179" s="31">
        <f t="shared" si="55"/>
        <v>0</v>
      </c>
      <c r="K179" s="31">
        <f t="shared" si="55"/>
        <v>25000</v>
      </c>
      <c r="L179" s="31">
        <f t="shared" si="55"/>
        <v>0</v>
      </c>
      <c r="M179" s="31">
        <f t="shared" si="55"/>
        <v>52700</v>
      </c>
    </row>
    <row r="180" spans="1:13" ht="15.75">
      <c r="A180" s="189"/>
      <c r="B180" s="190"/>
      <c r="C180" s="191"/>
      <c r="D180" s="18"/>
      <c r="E180" s="18"/>
      <c r="F180" s="19" t="s">
        <v>1</v>
      </c>
      <c r="G180" s="17">
        <v>4</v>
      </c>
      <c r="H180" s="11">
        <v>26200</v>
      </c>
      <c r="I180" s="4">
        <v>1500</v>
      </c>
      <c r="J180" s="4"/>
      <c r="K180" s="4"/>
      <c r="L180" s="11"/>
      <c r="M180" s="12">
        <f aca="true" t="shared" si="56" ref="M180:M194">SUM(H180:L180)</f>
        <v>27700</v>
      </c>
    </row>
    <row r="181" spans="1:13" ht="15.75">
      <c r="A181" s="189"/>
      <c r="B181" s="190"/>
      <c r="C181" s="191"/>
      <c r="D181" s="18"/>
      <c r="E181" s="18"/>
      <c r="F181" s="19" t="s">
        <v>2</v>
      </c>
      <c r="G181" s="17"/>
      <c r="H181" s="4"/>
      <c r="I181" s="4"/>
      <c r="J181" s="4"/>
      <c r="K181" s="4">
        <v>25000</v>
      </c>
      <c r="L181" s="11"/>
      <c r="M181" s="12">
        <f t="shared" si="56"/>
        <v>25000</v>
      </c>
    </row>
    <row r="182" spans="1:13" ht="15.75">
      <c r="A182" s="189"/>
      <c r="B182" s="190"/>
      <c r="C182" s="191"/>
      <c r="D182" s="18"/>
      <c r="E182" s="18"/>
      <c r="F182" s="19" t="s">
        <v>3</v>
      </c>
      <c r="G182" s="17"/>
      <c r="H182" s="4"/>
      <c r="I182" s="4"/>
      <c r="J182" s="4"/>
      <c r="K182" s="4"/>
      <c r="L182" s="11">
        <v>0</v>
      </c>
      <c r="M182" s="12">
        <f t="shared" si="56"/>
        <v>0</v>
      </c>
    </row>
    <row r="183" spans="1:17" ht="31.5" customHeight="1">
      <c r="A183" s="192" t="s">
        <v>68</v>
      </c>
      <c r="B183" s="193"/>
      <c r="C183" s="199">
        <v>73200</v>
      </c>
      <c r="D183" s="200"/>
      <c r="E183" s="280" t="s">
        <v>122</v>
      </c>
      <c r="F183" s="281"/>
      <c r="G183" s="30">
        <f aca="true" t="shared" si="57" ref="G183:L183">SUM(G184:G186)</f>
        <v>236</v>
      </c>
      <c r="H183" s="31">
        <f t="shared" si="57"/>
        <v>1623500</v>
      </c>
      <c r="I183" s="31">
        <f t="shared" si="57"/>
        <v>242862</v>
      </c>
      <c r="J183" s="31">
        <f t="shared" si="57"/>
        <v>50000</v>
      </c>
      <c r="K183" s="31">
        <f t="shared" si="57"/>
        <v>0</v>
      </c>
      <c r="L183" s="31">
        <f t="shared" si="57"/>
        <v>115000</v>
      </c>
      <c r="M183" s="31">
        <f>SUM(M184:M186)</f>
        <v>2031362</v>
      </c>
      <c r="Q183" s="25"/>
    </row>
    <row r="184" spans="1:17" ht="15.75">
      <c r="A184" s="209"/>
      <c r="B184" s="210"/>
      <c r="C184" s="109"/>
      <c r="D184" s="211"/>
      <c r="E184" s="211"/>
      <c r="F184" s="212" t="s">
        <v>1</v>
      </c>
      <c r="G184" s="27">
        <v>236</v>
      </c>
      <c r="H184" s="11">
        <v>1613500</v>
      </c>
      <c r="I184" s="11">
        <f>213000+2862</f>
        <v>215862</v>
      </c>
      <c r="J184" s="11">
        <v>42000</v>
      </c>
      <c r="K184" s="11"/>
      <c r="L184" s="11">
        <v>115000</v>
      </c>
      <c r="M184" s="213">
        <f t="shared" si="56"/>
        <v>1986362</v>
      </c>
      <c r="O184" s="10"/>
      <c r="Q184" s="25"/>
    </row>
    <row r="185" spans="1:17" ht="15.75">
      <c r="A185" s="189"/>
      <c r="B185" s="190"/>
      <c r="C185" s="191"/>
      <c r="D185" s="18"/>
      <c r="E185" s="18"/>
      <c r="F185" s="19" t="s">
        <v>2</v>
      </c>
      <c r="G185" s="17"/>
      <c r="H185" s="4">
        <v>10000</v>
      </c>
      <c r="I185" s="11">
        <v>27000</v>
      </c>
      <c r="J185" s="4">
        <v>8000</v>
      </c>
      <c r="K185" s="4"/>
      <c r="L185" s="11"/>
      <c r="M185" s="12">
        <f>SUM(H185:L185)</f>
        <v>45000</v>
      </c>
      <c r="O185" s="10"/>
      <c r="Q185" s="25"/>
    </row>
    <row r="186" spans="1:13" ht="15.75">
      <c r="A186" s="189"/>
      <c r="B186" s="190"/>
      <c r="C186" s="191"/>
      <c r="D186" s="18"/>
      <c r="E186" s="18"/>
      <c r="F186" s="19" t="s">
        <v>3</v>
      </c>
      <c r="G186" s="17"/>
      <c r="H186" s="4"/>
      <c r="I186" s="4">
        <v>0</v>
      </c>
      <c r="J186" s="4"/>
      <c r="K186" s="4"/>
      <c r="L186" s="11">
        <v>0</v>
      </c>
      <c r="M186" s="12">
        <f t="shared" si="56"/>
        <v>0</v>
      </c>
    </row>
    <row r="187" spans="1:17" ht="29.25" customHeight="1">
      <c r="A187" s="192" t="s">
        <v>69</v>
      </c>
      <c r="B187" s="193"/>
      <c r="C187" s="199">
        <v>75403</v>
      </c>
      <c r="D187" s="200"/>
      <c r="E187" s="280" t="s">
        <v>89</v>
      </c>
      <c r="F187" s="281"/>
      <c r="G187" s="30">
        <f aca="true" t="shared" si="58" ref="G187:L187">SUM(G188:G190)</f>
        <v>0</v>
      </c>
      <c r="H187" s="31">
        <f t="shared" si="58"/>
        <v>0</v>
      </c>
      <c r="I187" s="31">
        <f t="shared" si="58"/>
        <v>0</v>
      </c>
      <c r="J187" s="31">
        <f t="shared" si="58"/>
        <v>0</v>
      </c>
      <c r="K187" s="31">
        <f t="shared" si="58"/>
        <v>0</v>
      </c>
      <c r="L187" s="31">
        <f t="shared" si="58"/>
        <v>0</v>
      </c>
      <c r="M187" s="32">
        <f t="shared" si="56"/>
        <v>0</v>
      </c>
      <c r="O187" s="10"/>
      <c r="Q187" s="25"/>
    </row>
    <row r="188" spans="1:15" ht="15.75">
      <c r="A188" s="189"/>
      <c r="B188" s="190"/>
      <c r="C188" s="191"/>
      <c r="D188" s="18"/>
      <c r="E188" s="18"/>
      <c r="F188" s="19" t="s">
        <v>1</v>
      </c>
      <c r="G188" s="17"/>
      <c r="H188" s="4"/>
      <c r="I188" s="4"/>
      <c r="J188" s="4"/>
      <c r="K188" s="4"/>
      <c r="L188" s="11"/>
      <c r="M188" s="12">
        <f t="shared" si="56"/>
        <v>0</v>
      </c>
      <c r="O188" s="10"/>
    </row>
    <row r="189" spans="1:13" ht="15.75">
      <c r="A189" s="189"/>
      <c r="B189" s="190"/>
      <c r="C189" s="191"/>
      <c r="D189" s="18"/>
      <c r="E189" s="18"/>
      <c r="F189" s="19" t="s">
        <v>2</v>
      </c>
      <c r="G189" s="17"/>
      <c r="H189" s="4"/>
      <c r="I189" s="4"/>
      <c r="J189" s="4"/>
      <c r="K189" s="4"/>
      <c r="L189" s="11"/>
      <c r="M189" s="12">
        <f t="shared" si="56"/>
        <v>0</v>
      </c>
    </row>
    <row r="190" spans="1:13" ht="15.75">
      <c r="A190" s="189"/>
      <c r="B190" s="190"/>
      <c r="C190" s="191"/>
      <c r="D190" s="18"/>
      <c r="E190" s="18"/>
      <c r="F190" s="19" t="s">
        <v>3</v>
      </c>
      <c r="G190" s="17"/>
      <c r="H190" s="4"/>
      <c r="I190" s="4"/>
      <c r="J190" s="4"/>
      <c r="K190" s="4"/>
      <c r="L190" s="11"/>
      <c r="M190" s="12">
        <f t="shared" si="56"/>
        <v>0</v>
      </c>
    </row>
    <row r="191" spans="1:15" ht="15.75">
      <c r="A191" s="194" t="s">
        <v>70</v>
      </c>
      <c r="B191" s="195"/>
      <c r="C191" s="196">
        <v>750</v>
      </c>
      <c r="D191" s="282" t="s">
        <v>118</v>
      </c>
      <c r="E191" s="282"/>
      <c r="F191" s="282"/>
      <c r="G191" s="124">
        <f>SUM(G192:G194)</f>
        <v>13</v>
      </c>
      <c r="H191" s="125">
        <f aca="true" t="shared" si="59" ref="H191:M191">H195</f>
        <v>73000</v>
      </c>
      <c r="I191" s="125">
        <f>I195</f>
        <v>12000</v>
      </c>
      <c r="J191" s="125">
        <f t="shared" si="59"/>
        <v>3000</v>
      </c>
      <c r="K191" s="125">
        <f t="shared" si="59"/>
        <v>0</v>
      </c>
      <c r="L191" s="125">
        <f t="shared" si="59"/>
        <v>0</v>
      </c>
      <c r="M191" s="125">
        <f t="shared" si="59"/>
        <v>88000</v>
      </c>
      <c r="O191" s="10"/>
    </row>
    <row r="192" spans="1:13" ht="15.75">
      <c r="A192" s="189"/>
      <c r="B192" s="190"/>
      <c r="C192" s="191"/>
      <c r="D192" s="18"/>
      <c r="E192" s="18"/>
      <c r="F192" s="19" t="s">
        <v>1</v>
      </c>
      <c r="G192" s="17">
        <f aca="true" t="shared" si="60" ref="G192:L192">G196</f>
        <v>13</v>
      </c>
      <c r="H192" s="11">
        <f t="shared" si="60"/>
        <v>73000</v>
      </c>
      <c r="I192" s="4">
        <f>I196</f>
        <v>10000</v>
      </c>
      <c r="J192" s="4">
        <f t="shared" si="60"/>
        <v>3000</v>
      </c>
      <c r="K192" s="4">
        <f t="shared" si="60"/>
        <v>0</v>
      </c>
      <c r="L192" s="4">
        <f t="shared" si="60"/>
        <v>0</v>
      </c>
      <c r="M192" s="12">
        <f t="shared" si="56"/>
        <v>86000</v>
      </c>
    </row>
    <row r="193" spans="1:13" ht="15.75">
      <c r="A193" s="189"/>
      <c r="B193" s="190"/>
      <c r="C193" s="191"/>
      <c r="D193" s="18"/>
      <c r="E193" s="18"/>
      <c r="F193" s="19" t="s">
        <v>2</v>
      </c>
      <c r="G193" s="17"/>
      <c r="H193" s="4"/>
      <c r="I193" s="4">
        <f>I197</f>
        <v>2000</v>
      </c>
      <c r="J193" s="4">
        <f>J197</f>
        <v>0</v>
      </c>
      <c r="K193" s="4">
        <f>K197</f>
        <v>0</v>
      </c>
      <c r="L193" s="4">
        <f>L197</f>
        <v>0</v>
      </c>
      <c r="M193" s="12">
        <f>SUM(H193:L193)</f>
        <v>2000</v>
      </c>
    </row>
    <row r="194" spans="1:13" ht="15.75">
      <c r="A194" s="189"/>
      <c r="B194" s="190"/>
      <c r="C194" s="191"/>
      <c r="D194" s="18"/>
      <c r="E194" s="18"/>
      <c r="F194" s="19" t="s">
        <v>3</v>
      </c>
      <c r="G194" s="17"/>
      <c r="H194" s="4"/>
      <c r="I194" s="4"/>
      <c r="J194" s="4"/>
      <c r="K194" s="4"/>
      <c r="L194" s="11">
        <v>0</v>
      </c>
      <c r="M194" s="12">
        <f t="shared" si="56"/>
        <v>0</v>
      </c>
    </row>
    <row r="195" spans="1:13" ht="15.75">
      <c r="A195" s="192">
        <v>1.16</v>
      </c>
      <c r="B195" s="193"/>
      <c r="C195" s="157">
        <v>75510</v>
      </c>
      <c r="D195" s="278" t="s">
        <v>119</v>
      </c>
      <c r="E195" s="278"/>
      <c r="F195" s="278"/>
      <c r="G195" s="30">
        <f aca="true" t="shared" si="61" ref="G195:M195">SUM(G196:G198)</f>
        <v>13</v>
      </c>
      <c r="H195" s="31">
        <f t="shared" si="61"/>
        <v>73000</v>
      </c>
      <c r="I195" s="31">
        <f>SUM(I196:I198)</f>
        <v>12000</v>
      </c>
      <c r="J195" s="31">
        <f t="shared" si="61"/>
        <v>3000</v>
      </c>
      <c r="K195" s="31">
        <f t="shared" si="61"/>
        <v>0</v>
      </c>
      <c r="L195" s="31">
        <f t="shared" si="61"/>
        <v>0</v>
      </c>
      <c r="M195" s="31">
        <f t="shared" si="61"/>
        <v>88000</v>
      </c>
    </row>
    <row r="196" spans="1:13" ht="15.75">
      <c r="A196" s="189"/>
      <c r="B196" s="190"/>
      <c r="C196" s="191"/>
      <c r="D196" s="18"/>
      <c r="E196" s="18"/>
      <c r="F196" s="19" t="s">
        <v>1</v>
      </c>
      <c r="G196" s="17">
        <v>13</v>
      </c>
      <c r="H196" s="4">
        <v>73000</v>
      </c>
      <c r="I196" s="4">
        <v>10000</v>
      </c>
      <c r="J196" s="4">
        <v>3000</v>
      </c>
      <c r="K196" s="4"/>
      <c r="L196" s="11">
        <v>0</v>
      </c>
      <c r="M196" s="12">
        <f>SUM(H196:L196)</f>
        <v>86000</v>
      </c>
    </row>
    <row r="197" spans="1:13" ht="15.75">
      <c r="A197" s="189"/>
      <c r="B197" s="190"/>
      <c r="C197" s="191"/>
      <c r="D197" s="18"/>
      <c r="E197" s="18"/>
      <c r="F197" s="19" t="s">
        <v>2</v>
      </c>
      <c r="G197" s="17"/>
      <c r="H197" s="4"/>
      <c r="I197" s="4">
        <v>2000</v>
      </c>
      <c r="J197" s="4"/>
      <c r="K197" s="4"/>
      <c r="L197" s="11">
        <v>0</v>
      </c>
      <c r="M197" s="12">
        <f>SUM(H197:L197)</f>
        <v>2000</v>
      </c>
    </row>
    <row r="198" spans="1:13" ht="13.5" customHeight="1">
      <c r="A198" s="189"/>
      <c r="B198" s="190"/>
      <c r="C198" s="191"/>
      <c r="D198" s="18"/>
      <c r="E198" s="18"/>
      <c r="F198" s="19" t="s">
        <v>3</v>
      </c>
      <c r="G198" s="17"/>
      <c r="H198" s="4"/>
      <c r="I198" s="4"/>
      <c r="J198" s="4"/>
      <c r="K198" s="4"/>
      <c r="L198" s="11">
        <v>0</v>
      </c>
      <c r="M198" s="12">
        <f>SUM(H198:L198)</f>
        <v>0</v>
      </c>
    </row>
    <row r="199" spans="1:13" ht="15.75">
      <c r="A199" s="192">
        <v>1.17</v>
      </c>
      <c r="B199" s="193"/>
      <c r="C199" s="157">
        <v>75512</v>
      </c>
      <c r="D199" s="278" t="s">
        <v>133</v>
      </c>
      <c r="E199" s="278"/>
      <c r="F199" s="278"/>
      <c r="G199" s="30">
        <f aca="true" t="shared" si="62" ref="G199:M199">SUM(G200:G202)</f>
        <v>10</v>
      </c>
      <c r="H199" s="31">
        <f t="shared" si="62"/>
        <v>85000</v>
      </c>
      <c r="I199" s="31">
        <f t="shared" si="62"/>
        <v>72000</v>
      </c>
      <c r="J199" s="31">
        <f t="shared" si="62"/>
        <v>8000</v>
      </c>
      <c r="K199" s="31">
        <f t="shared" si="62"/>
        <v>0</v>
      </c>
      <c r="L199" s="31">
        <f t="shared" si="62"/>
        <v>10000</v>
      </c>
      <c r="M199" s="31">
        <f t="shared" si="62"/>
        <v>175000</v>
      </c>
    </row>
    <row r="200" spans="1:13" ht="15.75">
      <c r="A200" s="189"/>
      <c r="B200" s="190"/>
      <c r="C200" s="191"/>
      <c r="D200" s="18"/>
      <c r="E200" s="18"/>
      <c r="F200" s="19" t="s">
        <v>1</v>
      </c>
      <c r="G200" s="17">
        <v>10</v>
      </c>
      <c r="H200" s="4">
        <v>85000</v>
      </c>
      <c r="I200" s="4">
        <v>72000</v>
      </c>
      <c r="J200" s="4">
        <v>8000</v>
      </c>
      <c r="K200" s="4"/>
      <c r="L200" s="11">
        <v>10000</v>
      </c>
      <c r="M200" s="12">
        <f>SUM(H200:L200)</f>
        <v>175000</v>
      </c>
    </row>
    <row r="201" spans="1:13" ht="15.75">
      <c r="A201" s="189"/>
      <c r="B201" s="190"/>
      <c r="C201" s="191"/>
      <c r="D201" s="18"/>
      <c r="E201" s="18"/>
      <c r="F201" s="19" t="s">
        <v>2</v>
      </c>
      <c r="G201" s="17"/>
      <c r="H201" s="4"/>
      <c r="I201" s="4"/>
      <c r="J201" s="4"/>
      <c r="K201" s="4">
        <v>0</v>
      </c>
      <c r="L201" s="11">
        <v>0</v>
      </c>
      <c r="M201" s="12">
        <f>SUM(H201:L201)</f>
        <v>0</v>
      </c>
    </row>
    <row r="202" spans="1:13" ht="13.5" customHeight="1">
      <c r="A202" s="189"/>
      <c r="B202" s="190"/>
      <c r="C202" s="191"/>
      <c r="D202" s="18"/>
      <c r="E202" s="18"/>
      <c r="F202" s="19" t="s">
        <v>3</v>
      </c>
      <c r="G202" s="17"/>
      <c r="H202" s="4"/>
      <c r="I202" s="4"/>
      <c r="J202" s="4"/>
      <c r="K202" s="4"/>
      <c r="L202" s="11">
        <v>0</v>
      </c>
      <c r="M202" s="12">
        <f>SUM(H202:L202)</f>
        <v>0</v>
      </c>
    </row>
    <row r="203" spans="1:13" ht="15.75" customHeight="1">
      <c r="A203" s="194">
        <v>1.17</v>
      </c>
      <c r="B203" s="195"/>
      <c r="C203" s="220">
        <v>850</v>
      </c>
      <c r="D203" s="279" t="s">
        <v>71</v>
      </c>
      <c r="E203" s="279"/>
      <c r="F203" s="279"/>
      <c r="G203" s="124">
        <f aca="true" t="shared" si="63" ref="G203:M206">G207+G211+G215</f>
        <v>16</v>
      </c>
      <c r="H203" s="124">
        <f t="shared" si="63"/>
        <v>85500</v>
      </c>
      <c r="I203" s="124">
        <f t="shared" si="63"/>
        <v>54000</v>
      </c>
      <c r="J203" s="124">
        <f t="shared" si="63"/>
        <v>14000</v>
      </c>
      <c r="K203" s="124">
        <f t="shared" si="63"/>
        <v>125000</v>
      </c>
      <c r="L203" s="124">
        <f t="shared" si="63"/>
        <v>417000</v>
      </c>
      <c r="M203" s="124">
        <f t="shared" si="63"/>
        <v>695500</v>
      </c>
    </row>
    <row r="204" spans="1:13" ht="15.75">
      <c r="A204" s="189"/>
      <c r="B204" s="190"/>
      <c r="C204" s="191"/>
      <c r="D204" s="18"/>
      <c r="E204" s="18"/>
      <c r="F204" s="19" t="s">
        <v>1</v>
      </c>
      <c r="G204" s="17">
        <f t="shared" si="63"/>
        <v>16</v>
      </c>
      <c r="H204" s="11">
        <f aca="true" t="shared" si="64" ref="H204:M204">H208</f>
        <v>85500</v>
      </c>
      <c r="I204" s="11">
        <f t="shared" si="64"/>
        <v>40000</v>
      </c>
      <c r="J204" s="11">
        <f t="shared" si="64"/>
        <v>10000</v>
      </c>
      <c r="K204" s="11">
        <f t="shared" si="64"/>
        <v>0</v>
      </c>
      <c r="L204" s="11">
        <f>L208</f>
        <v>417000</v>
      </c>
      <c r="M204" s="11">
        <f t="shared" si="64"/>
        <v>552500</v>
      </c>
    </row>
    <row r="205" spans="1:13" ht="15.75">
      <c r="A205" s="189"/>
      <c r="B205" s="190"/>
      <c r="C205" s="191"/>
      <c r="D205" s="18"/>
      <c r="E205" s="18"/>
      <c r="F205" s="19" t="s">
        <v>2</v>
      </c>
      <c r="G205" s="17"/>
      <c r="H205" s="4">
        <f t="shared" si="63"/>
        <v>0</v>
      </c>
      <c r="I205" s="4">
        <f t="shared" si="63"/>
        <v>14000</v>
      </c>
      <c r="J205" s="4">
        <f t="shared" si="63"/>
        <v>4000</v>
      </c>
      <c r="K205" s="4">
        <f t="shared" si="63"/>
        <v>125000</v>
      </c>
      <c r="L205" s="4">
        <f t="shared" si="63"/>
        <v>0</v>
      </c>
      <c r="M205" s="4">
        <f t="shared" si="63"/>
        <v>143000</v>
      </c>
    </row>
    <row r="206" spans="1:13" ht="15.75">
      <c r="A206" s="189"/>
      <c r="B206" s="190"/>
      <c r="C206" s="191"/>
      <c r="D206" s="18"/>
      <c r="E206" s="18"/>
      <c r="F206" s="19" t="s">
        <v>3</v>
      </c>
      <c r="G206" s="17"/>
      <c r="H206" s="4">
        <f t="shared" si="63"/>
        <v>0</v>
      </c>
      <c r="I206" s="4">
        <f t="shared" si="63"/>
        <v>0</v>
      </c>
      <c r="J206" s="4">
        <f t="shared" si="63"/>
        <v>0</v>
      </c>
      <c r="K206" s="4">
        <f t="shared" si="63"/>
        <v>0</v>
      </c>
      <c r="L206" s="11">
        <f t="shared" si="63"/>
        <v>0</v>
      </c>
      <c r="M206" s="12">
        <f t="shared" si="63"/>
        <v>0</v>
      </c>
    </row>
    <row r="207" spans="1:13" ht="15.75">
      <c r="A207" s="192" t="s">
        <v>72</v>
      </c>
      <c r="B207" s="193"/>
      <c r="C207" s="199">
        <v>85003</v>
      </c>
      <c r="D207" s="200"/>
      <c r="E207" s="271" t="s">
        <v>73</v>
      </c>
      <c r="F207" s="271"/>
      <c r="G207" s="30">
        <f aca="true" t="shared" si="65" ref="G207:M207">SUM(G208:G210)</f>
        <v>16</v>
      </c>
      <c r="H207" s="31">
        <f t="shared" si="65"/>
        <v>85500</v>
      </c>
      <c r="I207" s="31">
        <f t="shared" si="65"/>
        <v>54000</v>
      </c>
      <c r="J207" s="31">
        <f t="shared" si="65"/>
        <v>14000</v>
      </c>
      <c r="K207" s="31">
        <f t="shared" si="65"/>
        <v>125000</v>
      </c>
      <c r="L207" s="31">
        <f t="shared" si="65"/>
        <v>417000</v>
      </c>
      <c r="M207" s="31">
        <f t="shared" si="65"/>
        <v>695500</v>
      </c>
    </row>
    <row r="208" spans="1:13" ht="15.75">
      <c r="A208" s="189"/>
      <c r="B208" s="190"/>
      <c r="C208" s="191"/>
      <c r="D208" s="18"/>
      <c r="E208" s="18"/>
      <c r="F208" s="19" t="s">
        <v>1</v>
      </c>
      <c r="G208" s="17">
        <v>16</v>
      </c>
      <c r="H208" s="4">
        <v>85500</v>
      </c>
      <c r="I208" s="4">
        <v>40000</v>
      </c>
      <c r="J208" s="4">
        <v>10000</v>
      </c>
      <c r="K208" s="4"/>
      <c r="L208" s="11">
        <v>417000</v>
      </c>
      <c r="M208" s="12">
        <f aca="true" t="shared" si="66" ref="M208:M218">SUM(H208:L208)</f>
        <v>552500</v>
      </c>
    </row>
    <row r="209" spans="1:13" ht="15.75">
      <c r="A209" s="189"/>
      <c r="B209" s="190"/>
      <c r="C209" s="191"/>
      <c r="D209" s="18"/>
      <c r="E209" s="18"/>
      <c r="F209" s="19" t="s">
        <v>2</v>
      </c>
      <c r="G209" s="17"/>
      <c r="H209" s="4"/>
      <c r="I209" s="4">
        <v>14000</v>
      </c>
      <c r="J209" s="4">
        <v>4000</v>
      </c>
      <c r="K209" s="4">
        <v>125000</v>
      </c>
      <c r="L209" s="11"/>
      <c r="M209" s="12">
        <f t="shared" si="66"/>
        <v>143000</v>
      </c>
    </row>
    <row r="210" spans="1:13" ht="15.75">
      <c r="A210" s="189"/>
      <c r="B210" s="190"/>
      <c r="C210" s="191"/>
      <c r="D210" s="18"/>
      <c r="E210" s="18"/>
      <c r="F210" s="19" t="s">
        <v>3</v>
      </c>
      <c r="G210" s="17"/>
      <c r="H210" s="4"/>
      <c r="I210" s="4"/>
      <c r="J210" s="4"/>
      <c r="K210" s="4"/>
      <c r="L210" s="11">
        <v>0</v>
      </c>
      <c r="M210" s="12">
        <f t="shared" si="66"/>
        <v>0</v>
      </c>
    </row>
    <row r="211" spans="1:13" ht="15.75">
      <c r="A211" s="192" t="s">
        <v>74</v>
      </c>
      <c r="B211" s="193"/>
      <c r="C211" s="199">
        <v>85043</v>
      </c>
      <c r="D211" s="200"/>
      <c r="E211" s="271" t="s">
        <v>75</v>
      </c>
      <c r="F211" s="271"/>
      <c r="G211" s="30">
        <f aca="true" t="shared" si="67" ref="G211:L211">SUM(G212:G214)</f>
        <v>0</v>
      </c>
      <c r="H211" s="31">
        <f t="shared" si="67"/>
        <v>0</v>
      </c>
      <c r="I211" s="31">
        <f t="shared" si="67"/>
        <v>0</v>
      </c>
      <c r="J211" s="31">
        <f t="shared" si="67"/>
        <v>0</v>
      </c>
      <c r="K211" s="31">
        <f t="shared" si="67"/>
        <v>0</v>
      </c>
      <c r="L211" s="31">
        <f t="shared" si="67"/>
        <v>0</v>
      </c>
      <c r="M211" s="32">
        <f t="shared" si="66"/>
        <v>0</v>
      </c>
    </row>
    <row r="212" spans="1:13" ht="15.75">
      <c r="A212" s="189"/>
      <c r="B212" s="190"/>
      <c r="C212" s="191"/>
      <c r="D212" s="18"/>
      <c r="E212" s="18"/>
      <c r="F212" s="19" t="s">
        <v>1</v>
      </c>
      <c r="G212" s="17"/>
      <c r="H212" s="4"/>
      <c r="I212" s="4"/>
      <c r="J212" s="4"/>
      <c r="K212" s="4"/>
      <c r="L212" s="11"/>
      <c r="M212" s="12">
        <f t="shared" si="66"/>
        <v>0</v>
      </c>
    </row>
    <row r="213" spans="1:13" ht="15.75">
      <c r="A213" s="189"/>
      <c r="B213" s="190"/>
      <c r="C213" s="191"/>
      <c r="D213" s="18"/>
      <c r="E213" s="18"/>
      <c r="F213" s="19" t="s">
        <v>2</v>
      </c>
      <c r="G213" s="17"/>
      <c r="H213" s="4"/>
      <c r="I213" s="4"/>
      <c r="J213" s="4"/>
      <c r="K213" s="4"/>
      <c r="L213" s="11"/>
      <c r="M213" s="12">
        <f t="shared" si="66"/>
        <v>0</v>
      </c>
    </row>
    <row r="214" spans="1:13" ht="15.75">
      <c r="A214" s="189"/>
      <c r="B214" s="190"/>
      <c r="C214" s="191"/>
      <c r="D214" s="18"/>
      <c r="E214" s="18"/>
      <c r="F214" s="19" t="s">
        <v>3</v>
      </c>
      <c r="G214" s="17"/>
      <c r="H214" s="4"/>
      <c r="I214" s="4"/>
      <c r="J214" s="4"/>
      <c r="K214" s="4"/>
      <c r="L214" s="11"/>
      <c r="M214" s="12">
        <f t="shared" si="66"/>
        <v>0</v>
      </c>
    </row>
    <row r="215" spans="1:13" ht="15.75">
      <c r="A215" s="192" t="s">
        <v>76</v>
      </c>
      <c r="B215" s="193"/>
      <c r="C215" s="199">
        <v>85083</v>
      </c>
      <c r="D215" s="200"/>
      <c r="E215" s="271" t="s">
        <v>77</v>
      </c>
      <c r="F215" s="271"/>
      <c r="G215" s="30">
        <f aca="true" t="shared" si="68" ref="G215:L215">SUM(G216:G218)</f>
        <v>0</v>
      </c>
      <c r="H215" s="31">
        <f t="shared" si="68"/>
        <v>0</v>
      </c>
      <c r="I215" s="31">
        <f t="shared" si="68"/>
        <v>0</v>
      </c>
      <c r="J215" s="31">
        <f t="shared" si="68"/>
        <v>0</v>
      </c>
      <c r="K215" s="31">
        <f t="shared" si="68"/>
        <v>0</v>
      </c>
      <c r="L215" s="31">
        <f t="shared" si="68"/>
        <v>0</v>
      </c>
      <c r="M215" s="32">
        <f t="shared" si="66"/>
        <v>0</v>
      </c>
    </row>
    <row r="216" spans="1:13" ht="15.75">
      <c r="A216" s="189"/>
      <c r="B216" s="190"/>
      <c r="C216" s="191"/>
      <c r="D216" s="18"/>
      <c r="E216" s="18"/>
      <c r="F216" s="19" t="s">
        <v>1</v>
      </c>
      <c r="G216" s="17"/>
      <c r="H216" s="4"/>
      <c r="I216" s="4"/>
      <c r="J216" s="4"/>
      <c r="K216" s="4"/>
      <c r="L216" s="11"/>
      <c r="M216" s="12">
        <f t="shared" si="66"/>
        <v>0</v>
      </c>
    </row>
    <row r="217" spans="1:13" ht="15.75">
      <c r="A217" s="189"/>
      <c r="B217" s="190"/>
      <c r="C217" s="191"/>
      <c r="D217" s="18"/>
      <c r="E217" s="18"/>
      <c r="F217" s="19" t="s">
        <v>2</v>
      </c>
      <c r="G217" s="17"/>
      <c r="H217" s="4"/>
      <c r="I217" s="4"/>
      <c r="J217" s="4"/>
      <c r="K217" s="4"/>
      <c r="L217" s="11"/>
      <c r="M217" s="12">
        <f t="shared" si="66"/>
        <v>0</v>
      </c>
    </row>
    <row r="218" spans="1:13" ht="13.5" customHeight="1">
      <c r="A218" s="189"/>
      <c r="B218" s="190"/>
      <c r="C218" s="191"/>
      <c r="D218" s="18"/>
      <c r="E218" s="18"/>
      <c r="F218" s="19" t="s">
        <v>3</v>
      </c>
      <c r="G218" s="17"/>
      <c r="H218" s="4"/>
      <c r="I218" s="4"/>
      <c r="J218" s="4"/>
      <c r="K218" s="4"/>
      <c r="L218" s="11"/>
      <c r="M218" s="12">
        <f t="shared" si="66"/>
        <v>0</v>
      </c>
    </row>
    <row r="219" spans="1:15" ht="15.75" customHeight="1">
      <c r="A219" s="194">
        <v>1.18</v>
      </c>
      <c r="B219" s="195"/>
      <c r="C219" s="220">
        <v>920</v>
      </c>
      <c r="D219" s="279" t="s">
        <v>78</v>
      </c>
      <c r="E219" s="279"/>
      <c r="F219" s="279"/>
      <c r="G219" s="124">
        <f aca="true" t="shared" si="69" ref="G219:M219">G223+G227+G231+G235+G239</f>
        <v>1065</v>
      </c>
      <c r="H219" s="124">
        <f t="shared" si="69"/>
        <v>6456800</v>
      </c>
      <c r="I219" s="124">
        <f>I223+I227+I231+I235+I239</f>
        <v>514000</v>
      </c>
      <c r="J219" s="124">
        <f t="shared" si="69"/>
        <v>94000</v>
      </c>
      <c r="K219" s="124">
        <f t="shared" si="69"/>
        <v>50000</v>
      </c>
      <c r="L219" s="124">
        <f>L223+L227+L231+L235+L239</f>
        <v>616000</v>
      </c>
      <c r="M219" s="124">
        <f t="shared" si="69"/>
        <v>7730800</v>
      </c>
      <c r="O219" s="221">
        <f>7494228+40500</f>
        <v>7534728</v>
      </c>
    </row>
    <row r="220" spans="1:15" ht="15.75">
      <c r="A220" s="189"/>
      <c r="B220" s="190"/>
      <c r="C220" s="191"/>
      <c r="D220" s="18"/>
      <c r="E220" s="18"/>
      <c r="F220" s="19" t="s">
        <v>1</v>
      </c>
      <c r="G220" s="27">
        <f>G224+G228+G232+G236+G240</f>
        <v>1065</v>
      </c>
      <c r="H220" s="11">
        <f>H224+H228+H232+H236</f>
        <v>6446800</v>
      </c>
      <c r="I220" s="11">
        <f>I224+I228+I232+I236</f>
        <v>430000</v>
      </c>
      <c r="J220" s="11">
        <f aca="true" t="shared" si="70" ref="H220:M221">J224+J228+J232+J236</f>
        <v>82500</v>
      </c>
      <c r="K220" s="11">
        <f t="shared" si="70"/>
        <v>0</v>
      </c>
      <c r="L220" s="11">
        <f>L224+L228+L232+L236</f>
        <v>616000</v>
      </c>
      <c r="M220" s="11">
        <f t="shared" si="70"/>
        <v>7575300</v>
      </c>
      <c r="O220" s="23">
        <f>M219-O219</f>
        <v>196072</v>
      </c>
    </row>
    <row r="221" spans="1:13" ht="15.75">
      <c r="A221" s="189"/>
      <c r="B221" s="190"/>
      <c r="C221" s="191"/>
      <c r="D221" s="18"/>
      <c r="E221" s="18"/>
      <c r="F221" s="19" t="s">
        <v>2</v>
      </c>
      <c r="G221" s="27"/>
      <c r="H221" s="11">
        <f t="shared" si="70"/>
        <v>10000</v>
      </c>
      <c r="I221" s="11">
        <f>I225+I229+I233+I237</f>
        <v>84000</v>
      </c>
      <c r="J221" s="11">
        <f t="shared" si="70"/>
        <v>11500</v>
      </c>
      <c r="K221" s="11">
        <f t="shared" si="70"/>
        <v>50000</v>
      </c>
      <c r="L221" s="11">
        <f>L225+L229+L233+L237</f>
        <v>0</v>
      </c>
      <c r="M221" s="11">
        <f t="shared" si="70"/>
        <v>155500</v>
      </c>
    </row>
    <row r="222" spans="1:13" ht="15.75">
      <c r="A222" s="189"/>
      <c r="B222" s="190"/>
      <c r="C222" s="191"/>
      <c r="D222" s="18"/>
      <c r="E222" s="18"/>
      <c r="F222" s="19" t="s">
        <v>3</v>
      </c>
      <c r="G222" s="27"/>
      <c r="H222" s="11"/>
      <c r="I222" s="11">
        <f>I234</f>
        <v>0</v>
      </c>
      <c r="J222" s="4"/>
      <c r="K222" s="4"/>
      <c r="L222" s="4">
        <f>L226+L230+L234+L238</f>
        <v>0</v>
      </c>
      <c r="M222" s="4">
        <f>M226+M230+M234+M238</f>
        <v>0</v>
      </c>
    </row>
    <row r="223" spans="1:13" ht="15.75">
      <c r="A223" s="192" t="s">
        <v>79</v>
      </c>
      <c r="B223" s="193"/>
      <c r="C223" s="199">
        <v>92015</v>
      </c>
      <c r="D223" s="200"/>
      <c r="E223" s="278" t="s">
        <v>90</v>
      </c>
      <c r="F223" s="278"/>
      <c r="G223" s="31">
        <f aca="true" t="shared" si="71" ref="G223:M223">SUM(G224:G226)</f>
        <v>7</v>
      </c>
      <c r="H223" s="31">
        <f t="shared" si="71"/>
        <v>44800</v>
      </c>
      <c r="I223" s="31">
        <f t="shared" si="71"/>
        <v>9000</v>
      </c>
      <c r="J223" s="31">
        <f t="shared" si="71"/>
        <v>0</v>
      </c>
      <c r="K223" s="31">
        <f t="shared" si="71"/>
        <v>50000</v>
      </c>
      <c r="L223" s="31">
        <f t="shared" si="71"/>
        <v>0</v>
      </c>
      <c r="M223" s="31">
        <f t="shared" si="71"/>
        <v>103800</v>
      </c>
    </row>
    <row r="224" spans="1:13" ht="15.75">
      <c r="A224" s="189"/>
      <c r="B224" s="190"/>
      <c r="C224" s="191"/>
      <c r="D224" s="18"/>
      <c r="E224" s="18"/>
      <c r="F224" s="19" t="s">
        <v>1</v>
      </c>
      <c r="G224" s="27">
        <v>7</v>
      </c>
      <c r="H224" s="11">
        <v>44800</v>
      </c>
      <c r="I224" s="4">
        <v>9000</v>
      </c>
      <c r="J224" s="4"/>
      <c r="K224" s="4"/>
      <c r="L224" s="11"/>
      <c r="M224" s="12">
        <f aca="true" t="shared" si="72" ref="M224:M238">SUM(H224:L224)</f>
        <v>53800</v>
      </c>
    </row>
    <row r="225" spans="1:13" ht="15.75">
      <c r="A225" s="189"/>
      <c r="B225" s="190"/>
      <c r="C225" s="191"/>
      <c r="D225" s="18"/>
      <c r="E225" s="18"/>
      <c r="F225" s="19" t="s">
        <v>2</v>
      </c>
      <c r="G225" s="27"/>
      <c r="H225" s="11"/>
      <c r="I225" s="4"/>
      <c r="J225" s="4"/>
      <c r="K225" s="4">
        <v>50000</v>
      </c>
      <c r="L225" s="11">
        <v>0</v>
      </c>
      <c r="M225" s="12">
        <f t="shared" si="72"/>
        <v>50000</v>
      </c>
    </row>
    <row r="226" spans="1:13" ht="13.5" customHeight="1">
      <c r="A226" s="189"/>
      <c r="B226" s="190"/>
      <c r="C226" s="191"/>
      <c r="D226" s="18"/>
      <c r="E226" s="18"/>
      <c r="F226" s="19" t="s">
        <v>3</v>
      </c>
      <c r="G226" s="27"/>
      <c r="H226" s="11"/>
      <c r="I226" s="4"/>
      <c r="J226" s="4"/>
      <c r="K226" s="4"/>
      <c r="L226" s="11">
        <v>0</v>
      </c>
      <c r="M226" s="12">
        <f t="shared" si="72"/>
        <v>0</v>
      </c>
    </row>
    <row r="227" spans="1:13" ht="30" customHeight="1">
      <c r="A227" s="192" t="s">
        <v>80</v>
      </c>
      <c r="B227" s="193"/>
      <c r="C227" s="199">
        <v>92250</v>
      </c>
      <c r="D227" s="200"/>
      <c r="E227" s="280" t="s">
        <v>81</v>
      </c>
      <c r="F227" s="281"/>
      <c r="G227" s="30">
        <f aca="true" t="shared" si="73" ref="G227:M227">SUM(G228:G230)</f>
        <v>23</v>
      </c>
      <c r="H227" s="31">
        <f t="shared" si="73"/>
        <v>117000</v>
      </c>
      <c r="I227" s="31">
        <f t="shared" si="73"/>
        <v>50000</v>
      </c>
      <c r="J227" s="31">
        <f t="shared" si="73"/>
        <v>11000</v>
      </c>
      <c r="K227" s="31">
        <f t="shared" si="73"/>
        <v>0</v>
      </c>
      <c r="L227" s="31">
        <f t="shared" si="73"/>
        <v>210000</v>
      </c>
      <c r="M227" s="31">
        <f t="shared" si="73"/>
        <v>388000</v>
      </c>
    </row>
    <row r="228" spans="1:13" ht="15.75">
      <c r="A228" s="189"/>
      <c r="B228" s="190"/>
      <c r="C228" s="191"/>
      <c r="D228" s="18"/>
      <c r="E228" s="18"/>
      <c r="F228" s="19" t="s">
        <v>1</v>
      </c>
      <c r="G228" s="27">
        <v>23</v>
      </c>
      <c r="H228" s="11">
        <v>107000</v>
      </c>
      <c r="I228" s="11">
        <v>26000</v>
      </c>
      <c r="J228" s="11">
        <v>5000</v>
      </c>
      <c r="K228" s="11"/>
      <c r="L228" s="11">
        <v>210000</v>
      </c>
      <c r="M228" s="213">
        <f t="shared" si="72"/>
        <v>348000</v>
      </c>
    </row>
    <row r="229" spans="1:13" ht="15.75">
      <c r="A229" s="189"/>
      <c r="B229" s="190"/>
      <c r="C229" s="191"/>
      <c r="D229" s="18"/>
      <c r="E229" s="18"/>
      <c r="F229" s="19" t="s">
        <v>2</v>
      </c>
      <c r="G229" s="27"/>
      <c r="H229" s="11">
        <v>10000</v>
      </c>
      <c r="I229" s="11">
        <v>24000</v>
      </c>
      <c r="J229" s="4">
        <v>6000</v>
      </c>
      <c r="K229" s="4"/>
      <c r="L229" s="11"/>
      <c r="M229" s="12">
        <f t="shared" si="72"/>
        <v>40000</v>
      </c>
    </row>
    <row r="230" spans="1:13" ht="15.75">
      <c r="A230" s="189"/>
      <c r="B230" s="190"/>
      <c r="C230" s="191"/>
      <c r="D230" s="18"/>
      <c r="E230" s="18"/>
      <c r="F230" s="19" t="s">
        <v>3</v>
      </c>
      <c r="G230" s="27"/>
      <c r="H230" s="11"/>
      <c r="I230" s="4"/>
      <c r="J230" s="4"/>
      <c r="K230" s="4"/>
      <c r="L230" s="11">
        <v>0</v>
      </c>
      <c r="M230" s="12">
        <f t="shared" si="72"/>
        <v>0</v>
      </c>
    </row>
    <row r="231" spans="1:13" ht="15.75">
      <c r="A231" s="192" t="s">
        <v>82</v>
      </c>
      <c r="B231" s="193"/>
      <c r="C231" s="199">
        <v>93060</v>
      </c>
      <c r="D231" s="200"/>
      <c r="E231" s="278" t="s">
        <v>83</v>
      </c>
      <c r="F231" s="278"/>
      <c r="G231" s="30">
        <f aca="true" t="shared" si="74" ref="G231:M231">SUM(G232:G234)</f>
        <v>826</v>
      </c>
      <c r="H231" s="31">
        <f t="shared" si="74"/>
        <v>4905000</v>
      </c>
      <c r="I231" s="31">
        <f t="shared" si="74"/>
        <v>400000</v>
      </c>
      <c r="J231" s="31">
        <f t="shared" si="74"/>
        <v>55000</v>
      </c>
      <c r="K231" s="31">
        <f t="shared" si="74"/>
        <v>0</v>
      </c>
      <c r="L231" s="31">
        <f>SUM(L232:L234)</f>
        <v>406000</v>
      </c>
      <c r="M231" s="31">
        <f t="shared" si="74"/>
        <v>5766000</v>
      </c>
    </row>
    <row r="232" spans="1:13" ht="15.75">
      <c r="A232" s="189"/>
      <c r="B232" s="190"/>
      <c r="C232" s="191"/>
      <c r="D232" s="18"/>
      <c r="E232" s="18"/>
      <c r="F232" s="19" t="s">
        <v>1</v>
      </c>
      <c r="G232" s="27">
        <v>826</v>
      </c>
      <c r="H232" s="11">
        <v>4905000</v>
      </c>
      <c r="I232" s="11">
        <v>350000</v>
      </c>
      <c r="J232" s="11">
        <v>50000</v>
      </c>
      <c r="K232" s="11"/>
      <c r="L232" s="11">
        <v>406000</v>
      </c>
      <c r="M232" s="213">
        <f t="shared" si="72"/>
        <v>5711000</v>
      </c>
    </row>
    <row r="233" spans="1:13" ht="15.75">
      <c r="A233" s="189"/>
      <c r="B233" s="190"/>
      <c r="C233" s="191"/>
      <c r="D233" s="18"/>
      <c r="E233" s="18"/>
      <c r="F233" s="19" t="s">
        <v>2</v>
      </c>
      <c r="G233" s="27"/>
      <c r="H233" s="11"/>
      <c r="I233" s="4">
        <v>50000</v>
      </c>
      <c r="J233" s="4">
        <v>5000</v>
      </c>
      <c r="K233" s="4"/>
      <c r="L233" s="11"/>
      <c r="M233" s="12">
        <f t="shared" si="72"/>
        <v>55000</v>
      </c>
    </row>
    <row r="234" spans="1:17" ht="15.75">
      <c r="A234" s="189"/>
      <c r="B234" s="190"/>
      <c r="C234" s="191"/>
      <c r="D234" s="18"/>
      <c r="E234" s="18"/>
      <c r="F234" s="19" t="s">
        <v>3</v>
      </c>
      <c r="G234" s="27"/>
      <c r="H234" s="11"/>
      <c r="I234" s="4">
        <v>0</v>
      </c>
      <c r="J234" s="4"/>
      <c r="K234" s="4"/>
      <c r="L234" s="11"/>
      <c r="M234" s="12">
        <f t="shared" si="72"/>
        <v>0</v>
      </c>
      <c r="Q234" s="25">
        <f>209745+848356+5691</f>
        <v>1063792</v>
      </c>
    </row>
    <row r="235" spans="1:17" ht="15.75">
      <c r="A235" s="192" t="s">
        <v>84</v>
      </c>
      <c r="B235" s="193"/>
      <c r="C235" s="199">
        <v>94260</v>
      </c>
      <c r="D235" s="200"/>
      <c r="E235" s="278" t="s">
        <v>105</v>
      </c>
      <c r="F235" s="278"/>
      <c r="G235" s="30">
        <f aca="true" t="shared" si="75" ref="G235:M235">SUM(G236:G238)</f>
        <v>209</v>
      </c>
      <c r="H235" s="31">
        <f t="shared" si="75"/>
        <v>1390000</v>
      </c>
      <c r="I235" s="31">
        <f t="shared" si="75"/>
        <v>55000</v>
      </c>
      <c r="J235" s="31">
        <f t="shared" si="75"/>
        <v>28000</v>
      </c>
      <c r="K235" s="31">
        <f t="shared" si="75"/>
        <v>0</v>
      </c>
      <c r="L235" s="31">
        <f t="shared" si="75"/>
        <v>0</v>
      </c>
      <c r="M235" s="31">
        <f t="shared" si="75"/>
        <v>1473000</v>
      </c>
      <c r="Q235" s="25">
        <f>Q234-750000</f>
        <v>313792</v>
      </c>
    </row>
    <row r="236" spans="1:13" ht="15.75">
      <c r="A236" s="189"/>
      <c r="B236" s="190"/>
      <c r="C236" s="191"/>
      <c r="D236" s="18"/>
      <c r="E236" s="18"/>
      <c r="F236" s="19" t="s">
        <v>1</v>
      </c>
      <c r="G236" s="27">
        <v>209</v>
      </c>
      <c r="H236" s="11">
        <v>1390000</v>
      </c>
      <c r="I236" s="11">
        <v>45000</v>
      </c>
      <c r="J236" s="11">
        <v>27500</v>
      </c>
      <c r="K236" s="11"/>
      <c r="L236" s="11"/>
      <c r="M236" s="213">
        <f>SUM(H236:L236)</f>
        <v>1462500</v>
      </c>
    </row>
    <row r="237" spans="1:13" ht="15.75">
      <c r="A237" s="189"/>
      <c r="B237" s="190"/>
      <c r="C237" s="191"/>
      <c r="D237" s="18"/>
      <c r="E237" s="18"/>
      <c r="F237" s="19" t="s">
        <v>2</v>
      </c>
      <c r="G237" s="27"/>
      <c r="H237" s="11"/>
      <c r="I237" s="11">
        <v>10000</v>
      </c>
      <c r="J237" s="11">
        <v>500</v>
      </c>
      <c r="K237" s="11"/>
      <c r="L237" s="11">
        <v>0</v>
      </c>
      <c r="M237" s="29">
        <f t="shared" si="72"/>
        <v>10500</v>
      </c>
    </row>
    <row r="238" spans="1:13" ht="16.5" thickBot="1">
      <c r="A238" s="214"/>
      <c r="B238" s="215"/>
      <c r="C238" s="216"/>
      <c r="D238" s="217"/>
      <c r="E238" s="217"/>
      <c r="F238" s="218" t="s">
        <v>3</v>
      </c>
      <c r="G238" s="28"/>
      <c r="H238" s="14"/>
      <c r="I238" s="14"/>
      <c r="J238" s="14"/>
      <c r="K238" s="14"/>
      <c r="L238" s="15">
        <v>0</v>
      </c>
      <c r="M238" s="16">
        <f t="shared" si="72"/>
        <v>0</v>
      </c>
    </row>
    <row r="239" ht="15.75">
      <c r="H239" s="10"/>
    </row>
    <row r="240" spans="6:13" ht="15.75">
      <c r="F240" s="1"/>
      <c r="G240" s="9"/>
      <c r="H240" s="10"/>
      <c r="J240" s="10"/>
      <c r="M240" s="3"/>
    </row>
    <row r="241" spans="7:13" ht="15.75">
      <c r="G241" s="23"/>
      <c r="H241" s="9"/>
      <c r="J241" s="10"/>
      <c r="K241" s="10"/>
      <c r="M241" s="8"/>
    </row>
    <row r="242" spans="8:12" ht="15.75">
      <c r="H242" s="23"/>
      <c r="I242" s="25"/>
      <c r="J242" s="37"/>
      <c r="K242" s="1"/>
      <c r="L242" s="23"/>
    </row>
    <row r="243" ht="15.75">
      <c r="H243" s="9"/>
    </row>
    <row r="244" ht="15.75">
      <c r="I244" s="9"/>
    </row>
    <row r="246" ht="15.75">
      <c r="I246" s="10"/>
    </row>
    <row r="247" ht="15.75">
      <c r="H247" s="10"/>
    </row>
    <row r="248" ht="15.75">
      <c r="H248" s="10"/>
    </row>
    <row r="249" ht="15.75">
      <c r="K249" s="1"/>
    </row>
    <row r="250" spans="8:9" ht="15.75">
      <c r="H250" s="10"/>
      <c r="I250" s="10"/>
    </row>
    <row r="251" ht="15.75">
      <c r="M251" s="10"/>
    </row>
  </sheetData>
  <sheetProtection/>
  <mergeCells count="59">
    <mergeCell ref="E83:F83"/>
    <mergeCell ref="E183:F183"/>
    <mergeCell ref="E107:F107"/>
    <mergeCell ref="E171:F171"/>
    <mergeCell ref="E143:F143"/>
    <mergeCell ref="D111:F111"/>
    <mergeCell ref="E67:F67"/>
    <mergeCell ref="E71:F71"/>
    <mergeCell ref="D55:F55"/>
    <mergeCell ref="E91:F91"/>
    <mergeCell ref="E103:F103"/>
    <mergeCell ref="D19:F19"/>
    <mergeCell ref="D75:F75"/>
    <mergeCell ref="E31:F31"/>
    <mergeCell ref="D59:F59"/>
    <mergeCell ref="E87:F87"/>
    <mergeCell ref="E79:F79"/>
    <mergeCell ref="D219:F219"/>
    <mergeCell ref="E187:F187"/>
    <mergeCell ref="E159:F159"/>
    <mergeCell ref="D163:F163"/>
    <mergeCell ref="D199:F199"/>
    <mergeCell ref="E151:F151"/>
    <mergeCell ref="E155:F155"/>
    <mergeCell ref="D115:F115"/>
    <mergeCell ref="D131:F131"/>
    <mergeCell ref="E223:F223"/>
    <mergeCell ref="E215:F215"/>
    <mergeCell ref="E179:F179"/>
    <mergeCell ref="E119:F119"/>
    <mergeCell ref="E167:F167"/>
    <mergeCell ref="E135:F135"/>
    <mergeCell ref="D191:F191"/>
    <mergeCell ref="E235:F235"/>
    <mergeCell ref="D195:F195"/>
    <mergeCell ref="D203:F203"/>
    <mergeCell ref="E207:F207"/>
    <mergeCell ref="E211:F211"/>
    <mergeCell ref="E123:F123"/>
    <mergeCell ref="E127:F127"/>
    <mergeCell ref="E227:F227"/>
    <mergeCell ref="D147:F147"/>
    <mergeCell ref="D175:F175"/>
    <mergeCell ref="A1:M1"/>
    <mergeCell ref="B3:E3"/>
    <mergeCell ref="D7:F7"/>
    <mergeCell ref="E11:F11"/>
    <mergeCell ref="E15:F15"/>
    <mergeCell ref="E231:F231"/>
    <mergeCell ref="E139:F139"/>
    <mergeCell ref="D23:F23"/>
    <mergeCell ref="D63:F63"/>
    <mergeCell ref="E95:F95"/>
    <mergeCell ref="E51:F51"/>
    <mergeCell ref="E43:F43"/>
    <mergeCell ref="E35:F35"/>
    <mergeCell ref="E39:F39"/>
    <mergeCell ref="E27:F27"/>
    <mergeCell ref="E47:F47"/>
  </mergeCells>
  <printOptions/>
  <pageMargins left="0.4" right="0.05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238"/>
  <sheetViews>
    <sheetView zoomScalePageLayoutView="0" workbookViewId="0" topLeftCell="A1">
      <selection activeCell="L20" sqref="L20"/>
    </sheetView>
  </sheetViews>
  <sheetFormatPr defaultColWidth="7.8515625" defaultRowHeight="15"/>
  <cols>
    <col min="1" max="1" width="6.8515625" style="7" customWidth="1"/>
    <col min="2" max="2" width="6.421875" style="7" customWidth="1"/>
    <col min="3" max="3" width="7.00390625" style="7" customWidth="1"/>
    <col min="4" max="4" width="6.421875" style="7" customWidth="1"/>
    <col min="5" max="5" width="7.8515625" style="7" customWidth="1"/>
    <col min="6" max="6" width="26.28125" style="7" customWidth="1"/>
    <col min="7" max="7" width="10.57421875" style="7" customWidth="1"/>
    <col min="8" max="8" width="15.421875" style="7" customWidth="1"/>
    <col min="9" max="9" width="13.140625" style="7" customWidth="1"/>
    <col min="10" max="10" width="13.8515625" style="7" customWidth="1"/>
    <col min="11" max="11" width="16.7109375" style="7" customWidth="1"/>
    <col min="12" max="12" width="13.00390625" style="7" customWidth="1"/>
    <col min="13" max="13" width="16.57421875" style="7" customWidth="1"/>
    <col min="14" max="14" width="1.57421875" style="7" customWidth="1"/>
    <col min="15" max="15" width="14.140625" style="7" customWidth="1"/>
    <col min="16" max="16" width="13.8515625" style="7" customWidth="1"/>
    <col min="17" max="17" width="15.140625" style="7" customWidth="1"/>
    <col min="18" max="18" width="16.7109375" style="7" customWidth="1"/>
    <col min="19" max="19" width="12.7109375" style="7" bestFit="1" customWidth="1"/>
    <col min="20" max="16384" width="7.8515625" style="7" customWidth="1"/>
  </cols>
  <sheetData>
    <row r="1" spans="1:13" ht="20.25" thickBot="1">
      <c r="A1" s="273" t="s">
        <v>174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39.75" customHeight="1">
      <c r="A2" s="181"/>
      <c r="B2" s="182"/>
      <c r="C2" s="183"/>
      <c r="D2" s="183"/>
      <c r="E2" s="183"/>
      <c r="F2" s="184"/>
      <c r="G2" s="185" t="s">
        <v>186</v>
      </c>
      <c r="H2" s="185" t="s">
        <v>97</v>
      </c>
      <c r="I2" s="185" t="s">
        <v>98</v>
      </c>
      <c r="J2" s="185" t="s">
        <v>99</v>
      </c>
      <c r="K2" s="185" t="s">
        <v>100</v>
      </c>
      <c r="L2" s="185" t="s">
        <v>101</v>
      </c>
      <c r="M2" s="186" t="s">
        <v>86</v>
      </c>
    </row>
    <row r="3" spans="1:18" ht="16.5">
      <c r="A3" s="187">
        <v>613</v>
      </c>
      <c r="B3" s="274" t="s">
        <v>96</v>
      </c>
      <c r="C3" s="275"/>
      <c r="D3" s="275"/>
      <c r="E3" s="275"/>
      <c r="F3" s="188" t="s">
        <v>0</v>
      </c>
      <c r="G3" s="126">
        <f>G7+G19+G23+G55+G59+G63+G75+G111+G115+G131+G147+G163+G175+G191+G203+G219+G199</f>
        <v>1525</v>
      </c>
      <c r="H3" s="127">
        <f aca="true" t="shared" si="0" ref="H3:M3">H4+H5+H6</f>
        <v>9600424</v>
      </c>
      <c r="I3" s="127">
        <f>I4+I5+I6</f>
        <v>1774799</v>
      </c>
      <c r="J3" s="127">
        <f t="shared" si="0"/>
        <v>284402</v>
      </c>
      <c r="K3" s="127">
        <f t="shared" si="0"/>
        <v>532829</v>
      </c>
      <c r="L3" s="127">
        <f>L4+L5+L6</f>
        <v>6807412</v>
      </c>
      <c r="M3" s="127">
        <f t="shared" si="0"/>
        <v>18999866</v>
      </c>
      <c r="O3" s="154"/>
      <c r="P3" s="260"/>
      <c r="Q3" s="141"/>
      <c r="R3" s="141"/>
    </row>
    <row r="4" spans="1:18" ht="15.75">
      <c r="A4" s="189"/>
      <c r="B4" s="190"/>
      <c r="C4" s="191"/>
      <c r="D4" s="18"/>
      <c r="E4" s="18"/>
      <c r="F4" s="19" t="s">
        <v>1</v>
      </c>
      <c r="G4" s="17"/>
      <c r="H4" s="4">
        <f>H8+H20+H24+H56+H60+H64+H76+H112+H116+H132+H148+H164+H176+H192+H204+H220+H200</f>
        <v>9580424</v>
      </c>
      <c r="I4" s="4">
        <f>I8+I20+I24+I56+I60+I64+I76+I112+I116+I132+I148+I164+I176+I192+I204+I220+I200</f>
        <v>1474799</v>
      </c>
      <c r="J4" s="4">
        <f>J8+J20+J24+J56+J60+J64+J76+J112+J116+J132+J148+J164+J176+J192+J204+J220+J200</f>
        <v>230902</v>
      </c>
      <c r="K4" s="4">
        <f>K8+K20+K24+K56+K60+K64+K76+K112+K116+K132+K148+K164+K176+K192+K204+K220</f>
        <v>0</v>
      </c>
      <c r="L4" s="4">
        <f>L8+L20+L24+L56+L60+L64+L76+L112+L116+L132+L148+L164+L176+L192+L204+L220+L200</f>
        <v>5552494</v>
      </c>
      <c r="M4" s="4">
        <f>M8+M20+M24+M56+M60+M64+M76+M112+M116+M132+M148+M164+M176+M192+M204+M220+M200</f>
        <v>16838619</v>
      </c>
      <c r="O4" s="143"/>
      <c r="P4" s="260"/>
      <c r="Q4" s="143"/>
      <c r="R4" s="143"/>
    </row>
    <row r="5" spans="1:18" ht="15.75">
      <c r="A5" s="189"/>
      <c r="B5" s="190"/>
      <c r="C5" s="191"/>
      <c r="D5" s="18"/>
      <c r="E5" s="18"/>
      <c r="F5" s="19" t="s">
        <v>2</v>
      </c>
      <c r="G5" s="17"/>
      <c r="H5" s="4">
        <f>H9+H21+H25+H57+H61+H65+H77+H113+H117+H133+H149+H165+H177+H193+H205+H221</f>
        <v>20000</v>
      </c>
      <c r="I5" s="4">
        <f>I9+I21+I25+I57+I61+I65+I77+I113+I117+I133+I149+I165+I177+I193+I205+I221</f>
        <v>300000</v>
      </c>
      <c r="J5" s="4">
        <f>J9+J21+J25+J57+J61+J65+J77+J113+J117+J133+J149+J165+J177+J193+J205+J221</f>
        <v>53500</v>
      </c>
      <c r="K5" s="4">
        <f>K9+K21+K25+K57+K61+K65+K77+K113+K117+K133+K149+K165+K177+K193+K205+K221</f>
        <v>532829</v>
      </c>
      <c r="L5" s="4">
        <f>L9+L21+L25+L57+L61+L65+L77+L113+L117+L133+L149+L165+L177+L193+L205+L221</f>
        <v>1254918</v>
      </c>
      <c r="M5" s="4">
        <f>M9+M21+M25+M57+M61+M65+M77+M113+M117+M133+M149+M165+M177+M193+M205+M221</f>
        <v>2161247</v>
      </c>
      <c r="O5" s="143">
        <v>2161247</v>
      </c>
      <c r="P5" s="260"/>
      <c r="Q5" s="143"/>
      <c r="R5" s="143"/>
    </row>
    <row r="6" spans="1:18" ht="15.75">
      <c r="A6" s="189"/>
      <c r="B6" s="190"/>
      <c r="C6" s="191"/>
      <c r="D6" s="18"/>
      <c r="E6" s="18"/>
      <c r="F6" s="19" t="s">
        <v>162</v>
      </c>
      <c r="G6" s="17"/>
      <c r="H6" s="4"/>
      <c r="I6" s="4">
        <f>I186+I234</f>
        <v>0</v>
      </c>
      <c r="J6" s="4"/>
      <c r="K6" s="4"/>
      <c r="L6" s="11">
        <f>L10+L22+L26+L58+L62+L66+L78+L114+L118+L134+L150+L166+L178+L198+L206+L222</f>
        <v>0</v>
      </c>
      <c r="M6" s="4">
        <f>I6+L6</f>
        <v>0</v>
      </c>
      <c r="O6" s="143">
        <f>M5-O5</f>
        <v>0</v>
      </c>
      <c r="P6" s="260"/>
      <c r="Q6" s="143"/>
      <c r="R6" s="143"/>
    </row>
    <row r="7" spans="1:18" ht="15.75" customHeight="1">
      <c r="A7" s="192">
        <v>1.1</v>
      </c>
      <c r="B7" s="193"/>
      <c r="C7" s="222">
        <v>160</v>
      </c>
      <c r="D7" s="276" t="s">
        <v>4</v>
      </c>
      <c r="E7" s="277"/>
      <c r="F7" s="277"/>
      <c r="G7" s="38">
        <f aca="true" t="shared" si="1" ref="G7:M10">G11+G15</f>
        <v>31</v>
      </c>
      <c r="H7" s="39">
        <f t="shared" si="1"/>
        <v>234900</v>
      </c>
      <c r="I7" s="39">
        <f t="shared" si="1"/>
        <v>14000</v>
      </c>
      <c r="J7" s="39">
        <f t="shared" si="1"/>
        <v>0</v>
      </c>
      <c r="K7" s="39">
        <f t="shared" si="1"/>
        <v>108000</v>
      </c>
      <c r="L7" s="39">
        <f t="shared" si="1"/>
        <v>50000</v>
      </c>
      <c r="M7" s="39">
        <f t="shared" si="1"/>
        <v>406900</v>
      </c>
      <c r="O7" s="142"/>
      <c r="P7" s="260"/>
      <c r="Q7" s="143"/>
      <c r="R7" s="143"/>
    </row>
    <row r="8" spans="1:18" ht="15.75">
      <c r="A8" s="189"/>
      <c r="B8" s="190"/>
      <c r="C8" s="191"/>
      <c r="D8" s="18"/>
      <c r="E8" s="18"/>
      <c r="F8" s="19" t="s">
        <v>1</v>
      </c>
      <c r="G8" s="17"/>
      <c r="H8" s="11">
        <f>H12</f>
        <v>234900</v>
      </c>
      <c r="I8" s="4">
        <f>I12</f>
        <v>14000</v>
      </c>
      <c r="J8" s="4">
        <v>0</v>
      </c>
      <c r="K8" s="4">
        <f t="shared" si="1"/>
        <v>0</v>
      </c>
      <c r="L8" s="11">
        <f>L12</f>
        <v>50000</v>
      </c>
      <c r="M8" s="4">
        <f t="shared" si="1"/>
        <v>298900</v>
      </c>
      <c r="O8" s="142"/>
      <c r="P8" s="261"/>
      <c r="Q8" s="143"/>
      <c r="R8" s="143"/>
    </row>
    <row r="9" spans="1:18" ht="15.75">
      <c r="A9" s="189"/>
      <c r="B9" s="190"/>
      <c r="C9" s="191"/>
      <c r="D9" s="18"/>
      <c r="E9" s="18"/>
      <c r="F9" s="19" t="s">
        <v>2</v>
      </c>
      <c r="G9" s="17"/>
      <c r="H9" s="4">
        <f t="shared" si="1"/>
        <v>0</v>
      </c>
      <c r="I9" s="4">
        <f>I13+I17</f>
        <v>0</v>
      </c>
      <c r="J9" s="4"/>
      <c r="K9" s="4">
        <f>K13</f>
        <v>108000</v>
      </c>
      <c r="L9" s="4">
        <v>0</v>
      </c>
      <c r="M9" s="4">
        <f t="shared" si="1"/>
        <v>108000</v>
      </c>
      <c r="O9" s="142"/>
      <c r="P9" s="143"/>
      <c r="Q9" s="143"/>
      <c r="R9" s="143"/>
    </row>
    <row r="10" spans="1:18" ht="15.75">
      <c r="A10" s="189"/>
      <c r="B10" s="190"/>
      <c r="C10" s="191"/>
      <c r="D10" s="18"/>
      <c r="E10" s="18"/>
      <c r="F10" s="19" t="s">
        <v>3</v>
      </c>
      <c r="G10" s="17"/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v>0</v>
      </c>
      <c r="L10" s="11">
        <f t="shared" si="1"/>
        <v>0</v>
      </c>
      <c r="M10" s="12">
        <f t="shared" si="1"/>
        <v>0</v>
      </c>
      <c r="O10" s="142"/>
      <c r="P10" s="143"/>
      <c r="Q10" s="143"/>
      <c r="R10" s="143"/>
    </row>
    <row r="11" spans="1:18" ht="15.75">
      <c r="A11" s="194" t="s">
        <v>5</v>
      </c>
      <c r="B11" s="195"/>
      <c r="C11" s="196">
        <v>16003</v>
      </c>
      <c r="D11" s="197"/>
      <c r="E11" s="272" t="s">
        <v>4</v>
      </c>
      <c r="F11" s="272"/>
      <c r="G11" s="124">
        <f aca="true" t="shared" si="2" ref="G11:M11">SUM(G12:G14)</f>
        <v>31</v>
      </c>
      <c r="H11" s="125">
        <f t="shared" si="2"/>
        <v>234900</v>
      </c>
      <c r="I11" s="125">
        <f t="shared" si="2"/>
        <v>14000</v>
      </c>
      <c r="J11" s="125">
        <f t="shared" si="2"/>
        <v>0</v>
      </c>
      <c r="K11" s="125">
        <f t="shared" si="2"/>
        <v>108000</v>
      </c>
      <c r="L11" s="125">
        <f t="shared" si="2"/>
        <v>50000</v>
      </c>
      <c r="M11" s="125">
        <f t="shared" si="2"/>
        <v>406900</v>
      </c>
      <c r="O11" s="142"/>
      <c r="P11" s="143"/>
      <c r="Q11" s="143"/>
      <c r="R11" s="143"/>
    </row>
    <row r="12" spans="1:18" ht="15.75">
      <c r="A12" s="189"/>
      <c r="B12" s="190"/>
      <c r="C12" s="198"/>
      <c r="D12" s="18"/>
      <c r="E12" s="18"/>
      <c r="F12" s="19" t="s">
        <v>1</v>
      </c>
      <c r="G12" s="17">
        <v>31</v>
      </c>
      <c r="H12" s="11">
        <v>234900</v>
      </c>
      <c r="I12" s="4">
        <v>14000</v>
      </c>
      <c r="J12" s="4">
        <v>0</v>
      </c>
      <c r="K12" s="4"/>
      <c r="L12" s="11">
        <v>50000</v>
      </c>
      <c r="M12" s="12">
        <f aca="true" t="shared" si="3" ref="M12:M22">SUM(H12:L12)</f>
        <v>298900</v>
      </c>
      <c r="O12" s="141"/>
      <c r="P12" s="144"/>
      <c r="Q12" s="144"/>
      <c r="R12" s="144"/>
    </row>
    <row r="13" spans="1:18" ht="15.75">
      <c r="A13" s="189"/>
      <c r="B13" s="190"/>
      <c r="C13" s="198"/>
      <c r="D13" s="18"/>
      <c r="E13" s="18"/>
      <c r="F13" s="19" t="s">
        <v>2</v>
      </c>
      <c r="G13" s="17"/>
      <c r="H13" s="4"/>
      <c r="I13" s="4">
        <v>0</v>
      </c>
      <c r="J13" s="4"/>
      <c r="K13" s="4">
        <v>108000</v>
      </c>
      <c r="L13" s="11">
        <v>0</v>
      </c>
      <c r="M13" s="12">
        <f t="shared" si="3"/>
        <v>108000</v>
      </c>
      <c r="O13" s="142"/>
      <c r="P13" s="143"/>
      <c r="Q13" s="145"/>
      <c r="R13" s="145"/>
    </row>
    <row r="14" spans="1:18" ht="14.25" customHeight="1">
      <c r="A14" s="189"/>
      <c r="B14" s="190"/>
      <c r="C14" s="198"/>
      <c r="D14" s="18"/>
      <c r="E14" s="18"/>
      <c r="F14" s="19" t="s">
        <v>3</v>
      </c>
      <c r="G14" s="17"/>
      <c r="H14" s="4"/>
      <c r="I14" s="4"/>
      <c r="J14" s="4"/>
      <c r="K14" s="4" t="s">
        <v>132</v>
      </c>
      <c r="L14" s="11"/>
      <c r="M14" s="12">
        <f t="shared" si="3"/>
        <v>0</v>
      </c>
      <c r="O14" s="146"/>
      <c r="P14" s="148"/>
      <c r="Q14" s="146"/>
      <c r="R14" s="146"/>
    </row>
    <row r="15" spans="1:18" ht="15.75">
      <c r="A15" s="192" t="s">
        <v>6</v>
      </c>
      <c r="B15" s="193"/>
      <c r="C15" s="199">
        <v>16083</v>
      </c>
      <c r="D15" s="200"/>
      <c r="E15" s="271" t="s">
        <v>104</v>
      </c>
      <c r="F15" s="271"/>
      <c r="G15" s="30">
        <f aca="true" t="shared" si="4" ref="G15:L15">SUM(G16:G18)</f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2">
        <f t="shared" si="3"/>
        <v>0</v>
      </c>
      <c r="O15" s="147"/>
      <c r="P15" s="148"/>
      <c r="Q15" s="148"/>
      <c r="R15" s="148"/>
    </row>
    <row r="16" spans="1:18" ht="15.75">
      <c r="A16" s="189"/>
      <c r="B16" s="190"/>
      <c r="C16" s="191"/>
      <c r="D16" s="18"/>
      <c r="E16" s="18"/>
      <c r="F16" s="19" t="s">
        <v>1</v>
      </c>
      <c r="G16" s="17"/>
      <c r="H16" s="4"/>
      <c r="I16" s="4"/>
      <c r="J16" s="4"/>
      <c r="K16" s="4"/>
      <c r="L16" s="11"/>
      <c r="M16" s="12">
        <f t="shared" si="3"/>
        <v>0</v>
      </c>
      <c r="O16" s="147"/>
      <c r="P16" s="148"/>
      <c r="Q16" s="148"/>
      <c r="R16" s="148"/>
    </row>
    <row r="17" spans="1:18" ht="15.75">
      <c r="A17" s="189"/>
      <c r="B17" s="190"/>
      <c r="C17" s="191"/>
      <c r="D17" s="18"/>
      <c r="E17" s="18"/>
      <c r="F17" s="19" t="s">
        <v>2</v>
      </c>
      <c r="G17" s="17"/>
      <c r="H17" s="4"/>
      <c r="I17" s="4"/>
      <c r="J17" s="4"/>
      <c r="K17" s="4"/>
      <c r="L17" s="11"/>
      <c r="M17" s="12">
        <f t="shared" si="3"/>
        <v>0</v>
      </c>
      <c r="O17" s="147"/>
      <c r="P17" s="148"/>
      <c r="Q17" s="148"/>
      <c r="R17" s="148"/>
    </row>
    <row r="18" spans="1:18" ht="15.75">
      <c r="A18" s="189"/>
      <c r="B18" s="190"/>
      <c r="C18" s="191"/>
      <c r="D18" s="18"/>
      <c r="E18" s="18"/>
      <c r="F18" s="19" t="s">
        <v>3</v>
      </c>
      <c r="G18" s="17"/>
      <c r="H18" s="4"/>
      <c r="I18" s="4"/>
      <c r="J18" s="4"/>
      <c r="K18" s="4"/>
      <c r="L18" s="11"/>
      <c r="M18" s="12">
        <f t="shared" si="3"/>
        <v>0</v>
      </c>
      <c r="O18" s="147"/>
      <c r="P18" s="148"/>
      <c r="Q18" s="148"/>
      <c r="R18" s="148"/>
    </row>
    <row r="19" spans="1:18" ht="15.75" customHeight="1">
      <c r="A19" s="194">
        <v>1.2</v>
      </c>
      <c r="B19" s="195"/>
      <c r="C19" s="223">
        <v>169</v>
      </c>
      <c r="D19" s="279" t="s">
        <v>7</v>
      </c>
      <c r="E19" s="279"/>
      <c r="F19" s="279"/>
      <c r="G19" s="124">
        <f aca="true" t="shared" si="5" ref="G19:M19">SUM(G20:G22)</f>
        <v>0</v>
      </c>
      <c r="H19" s="125">
        <f t="shared" si="5"/>
        <v>115000</v>
      </c>
      <c r="I19" s="125">
        <f t="shared" si="5"/>
        <v>2000</v>
      </c>
      <c r="J19" s="125">
        <f t="shared" si="5"/>
        <v>0</v>
      </c>
      <c r="K19" s="125">
        <f t="shared" si="5"/>
        <v>0</v>
      </c>
      <c r="L19" s="125">
        <f t="shared" si="5"/>
        <v>0</v>
      </c>
      <c r="M19" s="125">
        <f t="shared" si="5"/>
        <v>117000</v>
      </c>
      <c r="O19" s="147"/>
      <c r="P19" s="148"/>
      <c r="Q19" s="148"/>
      <c r="R19" s="148"/>
    </row>
    <row r="20" spans="1:18" ht="15.75">
      <c r="A20" s="189"/>
      <c r="B20" s="190"/>
      <c r="C20" s="201"/>
      <c r="D20" s="18"/>
      <c r="E20" s="18"/>
      <c r="F20" s="19" t="s">
        <v>1</v>
      </c>
      <c r="G20" s="17"/>
      <c r="H20" s="11">
        <v>115000</v>
      </c>
      <c r="I20" s="4">
        <v>2000</v>
      </c>
      <c r="J20" s="4"/>
      <c r="K20" s="4"/>
      <c r="L20" s="4"/>
      <c r="M20" s="12">
        <f t="shared" si="3"/>
        <v>117000</v>
      </c>
      <c r="O20" s="146"/>
      <c r="P20" s="148"/>
      <c r="Q20" s="148"/>
      <c r="R20" s="148"/>
    </row>
    <row r="21" spans="1:18" ht="15.75">
      <c r="A21" s="189"/>
      <c r="B21" s="190"/>
      <c r="C21" s="201"/>
      <c r="D21" s="18"/>
      <c r="E21" s="18"/>
      <c r="F21" s="19" t="s">
        <v>2</v>
      </c>
      <c r="G21" s="17"/>
      <c r="H21" s="4"/>
      <c r="I21" s="4">
        <v>0</v>
      </c>
      <c r="J21" s="4"/>
      <c r="K21" s="4"/>
      <c r="L21" s="11"/>
      <c r="M21" s="12">
        <f t="shared" si="3"/>
        <v>0</v>
      </c>
      <c r="O21" s="149"/>
      <c r="P21" s="150"/>
      <c r="Q21" s="148"/>
      <c r="R21" s="148"/>
    </row>
    <row r="22" spans="1:18" ht="15.75">
      <c r="A22" s="189"/>
      <c r="B22" s="190"/>
      <c r="C22" s="201"/>
      <c r="D22" s="18"/>
      <c r="E22" s="18"/>
      <c r="F22" s="19" t="s">
        <v>3</v>
      </c>
      <c r="G22" s="17"/>
      <c r="H22" s="4"/>
      <c r="I22" s="4"/>
      <c r="J22" s="4"/>
      <c r="K22" s="4"/>
      <c r="L22" s="11"/>
      <c r="M22" s="12">
        <f t="shared" si="3"/>
        <v>0</v>
      </c>
      <c r="O22" s="146"/>
      <c r="P22" s="146"/>
      <c r="Q22" s="146"/>
      <c r="R22" s="146"/>
    </row>
    <row r="23" spans="1:18" ht="15.75" customHeight="1">
      <c r="A23" s="194">
        <v>1.3</v>
      </c>
      <c r="B23" s="195"/>
      <c r="C23" s="223">
        <v>163</v>
      </c>
      <c r="D23" s="279" t="s">
        <v>88</v>
      </c>
      <c r="E23" s="279"/>
      <c r="F23" s="279"/>
      <c r="G23" s="124">
        <f aca="true" t="shared" si="6" ref="G23:M26">SUM(G27+G31+G35+G39+G43+G47+G51)</f>
        <v>34</v>
      </c>
      <c r="H23" s="125">
        <f t="shared" si="6"/>
        <v>179600</v>
      </c>
      <c r="I23" s="125">
        <f>SUM(I27+I31+I35+I39+I43+I47+I51)</f>
        <v>184030</v>
      </c>
      <c r="J23" s="125">
        <f t="shared" si="6"/>
        <v>30000</v>
      </c>
      <c r="K23" s="125">
        <f t="shared" si="6"/>
        <v>0</v>
      </c>
      <c r="L23" s="125">
        <f t="shared" si="6"/>
        <v>0</v>
      </c>
      <c r="M23" s="125">
        <f t="shared" si="6"/>
        <v>393630</v>
      </c>
      <c r="O23" s="141"/>
      <c r="P23" s="141"/>
      <c r="Q23" s="141"/>
      <c r="R23" s="141"/>
    </row>
    <row r="24" spans="1:18" ht="15.75">
      <c r="A24" s="189"/>
      <c r="B24" s="190"/>
      <c r="C24" s="191"/>
      <c r="D24" s="18"/>
      <c r="E24" s="18"/>
      <c r="F24" s="19" t="s">
        <v>1</v>
      </c>
      <c r="G24" s="17">
        <f>G28</f>
        <v>34</v>
      </c>
      <c r="H24" s="11">
        <f t="shared" si="6"/>
        <v>179600</v>
      </c>
      <c r="I24" s="4">
        <f>I28</f>
        <v>134030</v>
      </c>
      <c r="J24" s="4">
        <f t="shared" si="6"/>
        <v>15000</v>
      </c>
      <c r="K24" s="4">
        <f t="shared" si="6"/>
        <v>0</v>
      </c>
      <c r="L24" s="11">
        <f t="shared" si="6"/>
        <v>0</v>
      </c>
      <c r="M24" s="12">
        <f t="shared" si="6"/>
        <v>328630</v>
      </c>
      <c r="O24" s="142"/>
      <c r="P24" s="143"/>
      <c r="Q24" s="143"/>
      <c r="R24" s="143"/>
    </row>
    <row r="25" spans="1:18" ht="15.75">
      <c r="A25" s="189"/>
      <c r="B25" s="190"/>
      <c r="C25" s="191"/>
      <c r="D25" s="18"/>
      <c r="E25" s="18"/>
      <c r="F25" s="19" t="s">
        <v>2</v>
      </c>
      <c r="G25" s="17"/>
      <c r="H25" s="4">
        <f t="shared" si="6"/>
        <v>0</v>
      </c>
      <c r="I25" s="4">
        <f>I29</f>
        <v>50000</v>
      </c>
      <c r="J25" s="4">
        <f>SUM(J29+J33+J37+J41+J45+J49+J53)</f>
        <v>15000</v>
      </c>
      <c r="K25" s="4">
        <f t="shared" si="6"/>
        <v>0</v>
      </c>
      <c r="L25" s="11">
        <f t="shared" si="6"/>
        <v>0</v>
      </c>
      <c r="M25" s="12">
        <f t="shared" si="6"/>
        <v>65000</v>
      </c>
      <c r="O25" s="142"/>
      <c r="P25" s="143"/>
      <c r="Q25" s="143"/>
      <c r="R25" s="143"/>
    </row>
    <row r="26" spans="1:18" ht="15.75">
      <c r="A26" s="189"/>
      <c r="B26" s="190"/>
      <c r="C26" s="191"/>
      <c r="D26" s="18"/>
      <c r="E26" s="18"/>
      <c r="F26" s="19" t="s">
        <v>3</v>
      </c>
      <c r="G26" s="17"/>
      <c r="H26" s="4">
        <f t="shared" si="6"/>
        <v>0</v>
      </c>
      <c r="I26" s="4">
        <f t="shared" si="6"/>
        <v>0</v>
      </c>
      <c r="J26" s="4">
        <f t="shared" si="6"/>
        <v>0</v>
      </c>
      <c r="K26" s="4">
        <f t="shared" si="6"/>
        <v>0</v>
      </c>
      <c r="L26" s="11">
        <f t="shared" si="6"/>
        <v>0</v>
      </c>
      <c r="M26" s="12">
        <f t="shared" si="6"/>
        <v>0</v>
      </c>
      <c r="O26" s="142"/>
      <c r="P26" s="143"/>
      <c r="Q26" s="143"/>
      <c r="R26" s="143"/>
    </row>
    <row r="27" spans="1:18" ht="15.75">
      <c r="A27" s="192" t="s">
        <v>8</v>
      </c>
      <c r="B27" s="195"/>
      <c r="C27" s="196">
        <v>16303</v>
      </c>
      <c r="D27" s="197"/>
      <c r="E27" s="272" t="s">
        <v>9</v>
      </c>
      <c r="F27" s="272"/>
      <c r="G27" s="124">
        <f aca="true" t="shared" si="7" ref="G27:M27">SUM(G28:G30)</f>
        <v>34</v>
      </c>
      <c r="H27" s="125">
        <f t="shared" si="7"/>
        <v>179600</v>
      </c>
      <c r="I27" s="125">
        <f t="shared" si="7"/>
        <v>184030</v>
      </c>
      <c r="J27" s="125">
        <f t="shared" si="7"/>
        <v>30000</v>
      </c>
      <c r="K27" s="125">
        <f t="shared" si="7"/>
        <v>0</v>
      </c>
      <c r="L27" s="125">
        <f t="shared" si="7"/>
        <v>0</v>
      </c>
      <c r="M27" s="125">
        <f t="shared" si="7"/>
        <v>393630</v>
      </c>
      <c r="O27" s="142"/>
      <c r="P27" s="143"/>
      <c r="Q27" s="143"/>
      <c r="R27" s="143"/>
    </row>
    <row r="28" spans="1:18" ht="15.75">
      <c r="A28" s="189"/>
      <c r="B28" s="190"/>
      <c r="C28" s="191"/>
      <c r="D28" s="18"/>
      <c r="E28" s="18"/>
      <c r="F28" s="19" t="s">
        <v>1</v>
      </c>
      <c r="G28" s="17">
        <v>34</v>
      </c>
      <c r="H28" s="11">
        <v>179600</v>
      </c>
      <c r="I28" s="4">
        <v>134030</v>
      </c>
      <c r="J28" s="4">
        <v>15000</v>
      </c>
      <c r="K28" s="4"/>
      <c r="L28" s="11">
        <v>0</v>
      </c>
      <c r="M28" s="12">
        <f>H28+I28+J28+K28+L28</f>
        <v>328630</v>
      </c>
      <c r="O28" s="142"/>
      <c r="P28" s="143"/>
      <c r="Q28" s="143"/>
      <c r="R28" s="143"/>
    </row>
    <row r="29" spans="1:18" ht="15.75">
      <c r="A29" s="189"/>
      <c r="B29" s="190"/>
      <c r="C29" s="191"/>
      <c r="D29" s="18"/>
      <c r="E29" s="18"/>
      <c r="F29" s="19" t="s">
        <v>2</v>
      </c>
      <c r="G29" s="17"/>
      <c r="H29" s="4"/>
      <c r="I29" s="4">
        <v>50000</v>
      </c>
      <c r="J29" s="4">
        <v>15000</v>
      </c>
      <c r="K29" s="4"/>
      <c r="L29" s="11">
        <v>0</v>
      </c>
      <c r="M29" s="12">
        <f>H29+I29+J29+K29+L29</f>
        <v>65000</v>
      </c>
      <c r="O29" s="142"/>
      <c r="P29" s="143"/>
      <c r="Q29" s="143"/>
      <c r="R29" s="143"/>
    </row>
    <row r="30" spans="1:18" ht="15.75">
      <c r="A30" s="189"/>
      <c r="B30" s="190"/>
      <c r="C30" s="191"/>
      <c r="D30" s="18"/>
      <c r="E30" s="18"/>
      <c r="F30" s="19" t="s">
        <v>3</v>
      </c>
      <c r="G30" s="17"/>
      <c r="H30" s="4"/>
      <c r="I30" s="4"/>
      <c r="J30" s="4"/>
      <c r="K30" s="4"/>
      <c r="L30" s="11"/>
      <c r="M30" s="4">
        <f aca="true" t="shared" si="8" ref="M30:M62">SUM(H30:L30)</f>
        <v>0</v>
      </c>
      <c r="O30" s="142"/>
      <c r="P30" s="143"/>
      <c r="Q30" s="143"/>
      <c r="R30" s="143"/>
    </row>
    <row r="31" spans="1:18" ht="15.75">
      <c r="A31" s="192" t="s">
        <v>10</v>
      </c>
      <c r="B31" s="193"/>
      <c r="C31" s="199">
        <v>16343</v>
      </c>
      <c r="D31" s="200"/>
      <c r="E31" s="271" t="s">
        <v>11</v>
      </c>
      <c r="F31" s="271"/>
      <c r="G31" s="30">
        <f aca="true" t="shared" si="9" ref="G31:L31">SUM(G32:G34)</f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8"/>
        <v>0</v>
      </c>
      <c r="O31" s="141"/>
      <c r="P31" s="144"/>
      <c r="Q31" s="144"/>
      <c r="R31" s="144"/>
    </row>
    <row r="32" spans="1:18" ht="15.75">
      <c r="A32" s="189"/>
      <c r="B32" s="190"/>
      <c r="C32" s="191"/>
      <c r="D32" s="18"/>
      <c r="E32" s="18"/>
      <c r="F32" s="19" t="s">
        <v>1</v>
      </c>
      <c r="G32" s="17"/>
      <c r="H32" s="4"/>
      <c r="I32" s="4"/>
      <c r="J32" s="4"/>
      <c r="K32" s="4"/>
      <c r="L32" s="11"/>
      <c r="M32" s="4">
        <f t="shared" si="8"/>
        <v>0</v>
      </c>
      <c r="O32" s="146"/>
      <c r="P32" s="146"/>
      <c r="Q32" s="146"/>
      <c r="R32" s="146"/>
    </row>
    <row r="33" spans="1:13" ht="13.5" customHeight="1">
      <c r="A33" s="189"/>
      <c r="B33" s="190"/>
      <c r="C33" s="191"/>
      <c r="D33" s="18"/>
      <c r="E33" s="18"/>
      <c r="F33" s="19" t="s">
        <v>2</v>
      </c>
      <c r="G33" s="17"/>
      <c r="H33" s="4"/>
      <c r="I33" s="4"/>
      <c r="J33" s="4"/>
      <c r="K33" s="4"/>
      <c r="L33" s="11"/>
      <c r="M33" s="4">
        <f t="shared" si="8"/>
        <v>0</v>
      </c>
    </row>
    <row r="34" spans="1:13" ht="15.75">
      <c r="A34" s="189"/>
      <c r="B34" s="190"/>
      <c r="C34" s="191"/>
      <c r="D34" s="18"/>
      <c r="E34" s="18"/>
      <c r="F34" s="19" t="s">
        <v>3</v>
      </c>
      <c r="G34" s="17"/>
      <c r="H34" s="4"/>
      <c r="I34" s="4"/>
      <c r="J34" s="4"/>
      <c r="K34" s="4"/>
      <c r="L34" s="11"/>
      <c r="M34" s="4">
        <f t="shared" si="8"/>
        <v>0</v>
      </c>
    </row>
    <row r="35" spans="1:13" ht="15.75">
      <c r="A35" s="192" t="s">
        <v>12</v>
      </c>
      <c r="B35" s="193"/>
      <c r="C35" s="199">
        <v>16383</v>
      </c>
      <c r="D35" s="200"/>
      <c r="E35" s="271" t="s">
        <v>13</v>
      </c>
      <c r="F35" s="271"/>
      <c r="G35" s="30">
        <f aca="true" t="shared" si="10" ref="G35:L35">SUM(G36:G38)</f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8"/>
        <v>0</v>
      </c>
    </row>
    <row r="36" spans="1:13" ht="15.75">
      <c r="A36" s="189"/>
      <c r="B36" s="190"/>
      <c r="C36" s="191"/>
      <c r="D36" s="18"/>
      <c r="E36" s="18"/>
      <c r="F36" s="19" t="s">
        <v>1</v>
      </c>
      <c r="G36" s="17"/>
      <c r="H36" s="4"/>
      <c r="I36" s="4"/>
      <c r="J36" s="4"/>
      <c r="K36" s="4"/>
      <c r="L36" s="11"/>
      <c r="M36" s="4">
        <f t="shared" si="8"/>
        <v>0</v>
      </c>
    </row>
    <row r="37" spans="1:13" ht="11.25" customHeight="1">
      <c r="A37" s="189"/>
      <c r="B37" s="190"/>
      <c r="C37" s="191"/>
      <c r="D37" s="18"/>
      <c r="E37" s="18"/>
      <c r="F37" s="19" t="s">
        <v>2</v>
      </c>
      <c r="G37" s="17"/>
      <c r="H37" s="4"/>
      <c r="I37" s="4"/>
      <c r="J37" s="4"/>
      <c r="K37" s="4"/>
      <c r="L37" s="11"/>
      <c r="M37" s="4">
        <f t="shared" si="8"/>
        <v>0</v>
      </c>
    </row>
    <row r="38" spans="1:13" ht="12" customHeight="1">
      <c r="A38" s="189"/>
      <c r="B38" s="190"/>
      <c r="C38" s="191"/>
      <c r="D38" s="18"/>
      <c r="E38" s="18"/>
      <c r="F38" s="19" t="s">
        <v>3</v>
      </c>
      <c r="G38" s="17"/>
      <c r="H38" s="4"/>
      <c r="I38" s="4"/>
      <c r="J38" s="4"/>
      <c r="K38" s="4"/>
      <c r="L38" s="11"/>
      <c r="M38" s="12">
        <f t="shared" si="8"/>
        <v>0</v>
      </c>
    </row>
    <row r="39" spans="1:13" ht="15.75">
      <c r="A39" s="192" t="s">
        <v>14</v>
      </c>
      <c r="B39" s="193"/>
      <c r="C39" s="199">
        <v>16423</v>
      </c>
      <c r="D39" s="200"/>
      <c r="E39" s="271" t="s">
        <v>15</v>
      </c>
      <c r="F39" s="271"/>
      <c r="G39" s="30">
        <f aca="true" t="shared" si="11" ref="G39:L39">SUM(G40:G42)</f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2">
        <f t="shared" si="8"/>
        <v>0</v>
      </c>
    </row>
    <row r="40" spans="1:13" ht="15.75">
      <c r="A40" s="189"/>
      <c r="B40" s="190"/>
      <c r="C40" s="191"/>
      <c r="D40" s="18"/>
      <c r="E40" s="18"/>
      <c r="F40" s="19" t="s">
        <v>1</v>
      </c>
      <c r="G40" s="17"/>
      <c r="H40" s="4"/>
      <c r="I40" s="4"/>
      <c r="J40" s="4"/>
      <c r="K40" s="4"/>
      <c r="L40" s="11"/>
      <c r="M40" s="12">
        <f t="shared" si="8"/>
        <v>0</v>
      </c>
    </row>
    <row r="41" spans="1:13" ht="15.75">
      <c r="A41" s="189"/>
      <c r="B41" s="190"/>
      <c r="C41" s="191"/>
      <c r="D41" s="18"/>
      <c r="E41" s="18"/>
      <c r="F41" s="19" t="s">
        <v>2</v>
      </c>
      <c r="G41" s="17"/>
      <c r="H41" s="4"/>
      <c r="I41" s="4"/>
      <c r="J41" s="4"/>
      <c r="K41" s="4"/>
      <c r="L41" s="11"/>
      <c r="M41" s="12">
        <f t="shared" si="8"/>
        <v>0</v>
      </c>
    </row>
    <row r="42" spans="1:13" ht="13.5" customHeight="1">
      <c r="A42" s="189"/>
      <c r="B42" s="190"/>
      <c r="C42" s="191"/>
      <c r="D42" s="18"/>
      <c r="E42" s="18"/>
      <c r="F42" s="19" t="s">
        <v>3</v>
      </c>
      <c r="G42" s="17"/>
      <c r="H42" s="4"/>
      <c r="I42" s="4"/>
      <c r="J42" s="4"/>
      <c r="K42" s="4"/>
      <c r="L42" s="11"/>
      <c r="M42" s="12">
        <f t="shared" si="8"/>
        <v>0</v>
      </c>
    </row>
    <row r="43" spans="1:13" ht="15.75">
      <c r="A43" s="192" t="s">
        <v>16</v>
      </c>
      <c r="B43" s="193"/>
      <c r="C43" s="199">
        <v>16463</v>
      </c>
      <c r="D43" s="200"/>
      <c r="E43" s="271" t="s">
        <v>17</v>
      </c>
      <c r="F43" s="271"/>
      <c r="G43" s="30">
        <f aca="true" t="shared" si="12" ref="G43:L43">SUM(G44:G46)</f>
        <v>0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2">
        <f t="shared" si="8"/>
        <v>0</v>
      </c>
    </row>
    <row r="44" spans="1:13" ht="15.75">
      <c r="A44" s="189"/>
      <c r="B44" s="190"/>
      <c r="C44" s="191"/>
      <c r="D44" s="18"/>
      <c r="E44" s="18"/>
      <c r="F44" s="19" t="s">
        <v>1</v>
      </c>
      <c r="G44" s="17"/>
      <c r="H44" s="4"/>
      <c r="I44" s="4"/>
      <c r="J44" s="4"/>
      <c r="K44" s="4"/>
      <c r="L44" s="11"/>
      <c r="M44" s="12">
        <f t="shared" si="8"/>
        <v>0</v>
      </c>
    </row>
    <row r="45" spans="1:13" ht="15.75">
      <c r="A45" s="189"/>
      <c r="B45" s="190"/>
      <c r="C45" s="191"/>
      <c r="D45" s="18"/>
      <c r="E45" s="18"/>
      <c r="F45" s="19" t="s">
        <v>2</v>
      </c>
      <c r="G45" s="17"/>
      <c r="H45" s="4"/>
      <c r="I45" s="4"/>
      <c r="J45" s="4"/>
      <c r="K45" s="4"/>
      <c r="L45" s="11"/>
      <c r="M45" s="12">
        <f t="shared" si="8"/>
        <v>0</v>
      </c>
    </row>
    <row r="46" spans="1:13" ht="12" customHeight="1">
      <c r="A46" s="189"/>
      <c r="B46" s="190"/>
      <c r="C46" s="191"/>
      <c r="D46" s="18"/>
      <c r="E46" s="18"/>
      <c r="F46" s="19" t="s">
        <v>3</v>
      </c>
      <c r="G46" s="17"/>
      <c r="H46" s="4"/>
      <c r="I46" s="4"/>
      <c r="J46" s="4"/>
      <c r="K46" s="4"/>
      <c r="L46" s="11"/>
      <c r="M46" s="12">
        <f t="shared" si="8"/>
        <v>0</v>
      </c>
    </row>
    <row r="47" spans="1:13" ht="15.75">
      <c r="A47" s="192" t="s">
        <v>18</v>
      </c>
      <c r="B47" s="193"/>
      <c r="C47" s="199">
        <v>16503</v>
      </c>
      <c r="D47" s="200"/>
      <c r="E47" s="271" t="s">
        <v>19</v>
      </c>
      <c r="F47" s="271"/>
      <c r="G47" s="30">
        <f aca="true" t="shared" si="13" ref="G47:L47">SUM(G48:G50)</f>
        <v>0</v>
      </c>
      <c r="H47" s="31">
        <f t="shared" si="13"/>
        <v>0</v>
      </c>
      <c r="I47" s="31">
        <f t="shared" si="13"/>
        <v>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2">
        <f t="shared" si="8"/>
        <v>0</v>
      </c>
    </row>
    <row r="48" spans="1:13" ht="15.75">
      <c r="A48" s="189"/>
      <c r="B48" s="190"/>
      <c r="C48" s="191"/>
      <c r="D48" s="18"/>
      <c r="E48" s="18"/>
      <c r="F48" s="19" t="s">
        <v>1</v>
      </c>
      <c r="G48" s="17"/>
      <c r="H48" s="4"/>
      <c r="I48" s="4"/>
      <c r="J48" s="4"/>
      <c r="K48" s="4"/>
      <c r="L48" s="11"/>
      <c r="M48" s="12">
        <f t="shared" si="8"/>
        <v>0</v>
      </c>
    </row>
    <row r="49" spans="1:13" ht="15.75">
      <c r="A49" s="189"/>
      <c r="B49" s="190"/>
      <c r="C49" s="191"/>
      <c r="D49" s="18"/>
      <c r="E49" s="18"/>
      <c r="F49" s="19" t="s">
        <v>2</v>
      </c>
      <c r="G49" s="17"/>
      <c r="H49" s="4"/>
      <c r="I49" s="4"/>
      <c r="J49" s="4"/>
      <c r="K49" s="4"/>
      <c r="L49" s="11"/>
      <c r="M49" s="12">
        <f t="shared" si="8"/>
        <v>0</v>
      </c>
    </row>
    <row r="50" spans="1:13" ht="13.5" customHeight="1">
      <c r="A50" s="189"/>
      <c r="B50" s="190"/>
      <c r="C50" s="191"/>
      <c r="D50" s="18"/>
      <c r="E50" s="18"/>
      <c r="F50" s="19" t="s">
        <v>3</v>
      </c>
      <c r="G50" s="17"/>
      <c r="H50" s="4"/>
      <c r="I50" s="4"/>
      <c r="J50" s="4"/>
      <c r="K50" s="4"/>
      <c r="L50" s="11"/>
      <c r="M50" s="12">
        <f t="shared" si="8"/>
        <v>0</v>
      </c>
    </row>
    <row r="51" spans="1:13" ht="15.75">
      <c r="A51" s="192" t="s">
        <v>20</v>
      </c>
      <c r="B51" s="193"/>
      <c r="C51" s="199">
        <v>16543</v>
      </c>
      <c r="D51" s="200"/>
      <c r="E51" s="271" t="s">
        <v>21</v>
      </c>
      <c r="F51" s="271"/>
      <c r="G51" s="30">
        <f aca="true" t="shared" si="14" ref="G51:L51">SUM(G52:G54)</f>
        <v>0</v>
      </c>
      <c r="H51" s="31">
        <f t="shared" si="14"/>
        <v>0</v>
      </c>
      <c r="I51" s="31">
        <f t="shared" si="14"/>
        <v>0</v>
      </c>
      <c r="J51" s="31">
        <f t="shared" si="14"/>
        <v>0</v>
      </c>
      <c r="K51" s="31">
        <f t="shared" si="14"/>
        <v>0</v>
      </c>
      <c r="L51" s="31">
        <f t="shared" si="14"/>
        <v>0</v>
      </c>
      <c r="M51" s="32">
        <f t="shared" si="8"/>
        <v>0</v>
      </c>
    </row>
    <row r="52" spans="1:13" ht="15.75">
      <c r="A52" s="189"/>
      <c r="B52" s="190"/>
      <c r="C52" s="191"/>
      <c r="D52" s="18"/>
      <c r="E52" s="18"/>
      <c r="F52" s="19" t="s">
        <v>1</v>
      </c>
      <c r="G52" s="17"/>
      <c r="H52" s="4"/>
      <c r="I52" s="4"/>
      <c r="J52" s="4"/>
      <c r="K52" s="4"/>
      <c r="L52" s="11"/>
      <c r="M52" s="12">
        <f t="shared" si="8"/>
        <v>0</v>
      </c>
    </row>
    <row r="53" spans="1:13" ht="15.75">
      <c r="A53" s="189"/>
      <c r="B53" s="190"/>
      <c r="C53" s="191"/>
      <c r="D53" s="18"/>
      <c r="E53" s="18"/>
      <c r="F53" s="19" t="s">
        <v>2</v>
      </c>
      <c r="G53" s="17"/>
      <c r="H53" s="4"/>
      <c r="I53" s="4"/>
      <c r="J53" s="4"/>
      <c r="K53" s="4"/>
      <c r="L53" s="11"/>
      <c r="M53" s="12">
        <f t="shared" si="8"/>
        <v>0</v>
      </c>
    </row>
    <row r="54" spans="1:13" ht="12.75" customHeight="1">
      <c r="A54" s="189"/>
      <c r="B54" s="190"/>
      <c r="C54" s="191"/>
      <c r="D54" s="18"/>
      <c r="E54" s="18"/>
      <c r="F54" s="19" t="s">
        <v>3</v>
      </c>
      <c r="G54" s="17"/>
      <c r="H54" s="4"/>
      <c r="I54" s="4"/>
      <c r="J54" s="4"/>
      <c r="K54" s="4"/>
      <c r="L54" s="11"/>
      <c r="M54" s="12">
        <f t="shared" si="8"/>
        <v>0</v>
      </c>
    </row>
    <row r="55" spans="1:13" ht="15.75" customHeight="1">
      <c r="A55" s="194">
        <v>1.4</v>
      </c>
      <c r="B55" s="195"/>
      <c r="C55" s="223">
        <v>16605</v>
      </c>
      <c r="D55" s="279" t="s">
        <v>22</v>
      </c>
      <c r="E55" s="279"/>
      <c r="F55" s="279"/>
      <c r="G55" s="124">
        <f aca="true" t="shared" si="15" ref="G55:M55">SUM(G56:G58)</f>
        <v>12</v>
      </c>
      <c r="H55" s="125">
        <f t="shared" si="15"/>
        <v>67900</v>
      </c>
      <c r="I55" s="125">
        <f t="shared" si="15"/>
        <v>3000</v>
      </c>
      <c r="J55" s="125">
        <f t="shared" si="15"/>
        <v>0</v>
      </c>
      <c r="K55" s="125">
        <f t="shared" si="15"/>
        <v>0</v>
      </c>
      <c r="L55" s="125">
        <f t="shared" si="15"/>
        <v>0</v>
      </c>
      <c r="M55" s="125">
        <f t="shared" si="15"/>
        <v>70900</v>
      </c>
    </row>
    <row r="56" spans="1:13" ht="15.75">
      <c r="A56" s="189"/>
      <c r="B56" s="190"/>
      <c r="C56" s="191"/>
      <c r="D56" s="18"/>
      <c r="E56" s="18"/>
      <c r="F56" s="19" t="s">
        <v>1</v>
      </c>
      <c r="G56" s="17">
        <v>12</v>
      </c>
      <c r="H56" s="11">
        <v>67900</v>
      </c>
      <c r="I56" s="4">
        <v>3000</v>
      </c>
      <c r="J56" s="4"/>
      <c r="K56" s="4"/>
      <c r="L56" s="11"/>
      <c r="M56" s="12">
        <f t="shared" si="8"/>
        <v>70900</v>
      </c>
    </row>
    <row r="57" spans="1:13" ht="15.75">
      <c r="A57" s="189"/>
      <c r="B57" s="190"/>
      <c r="C57" s="191"/>
      <c r="D57" s="18"/>
      <c r="E57" s="18"/>
      <c r="F57" s="19" t="s">
        <v>2</v>
      </c>
      <c r="G57" s="17"/>
      <c r="H57" s="4"/>
      <c r="I57" s="4"/>
      <c r="J57" s="4"/>
      <c r="K57" s="4"/>
      <c r="L57" s="11"/>
      <c r="M57" s="12">
        <f t="shared" si="8"/>
        <v>0</v>
      </c>
    </row>
    <row r="58" spans="1:13" ht="15.75">
      <c r="A58" s="189"/>
      <c r="B58" s="190"/>
      <c r="C58" s="191"/>
      <c r="D58" s="18"/>
      <c r="E58" s="18"/>
      <c r="F58" s="19" t="s">
        <v>3</v>
      </c>
      <c r="G58" s="17"/>
      <c r="H58" s="4"/>
      <c r="I58" s="4"/>
      <c r="J58" s="4"/>
      <c r="K58" s="4"/>
      <c r="L58" s="11"/>
      <c r="M58" s="12">
        <f t="shared" si="8"/>
        <v>0</v>
      </c>
    </row>
    <row r="59" spans="1:13" ht="15.75" customHeight="1">
      <c r="A59" s="194">
        <v>1.5</v>
      </c>
      <c r="B59" s="195"/>
      <c r="C59" s="223">
        <v>16715</v>
      </c>
      <c r="D59" s="279" t="s">
        <v>23</v>
      </c>
      <c r="E59" s="279"/>
      <c r="F59" s="279"/>
      <c r="G59" s="124">
        <f aca="true" t="shared" si="16" ref="G59:M59">SUM(G60:G62)</f>
        <v>7</v>
      </c>
      <c r="H59" s="125">
        <f t="shared" si="16"/>
        <v>43100</v>
      </c>
      <c r="I59" s="125">
        <f t="shared" si="16"/>
        <v>2000</v>
      </c>
      <c r="J59" s="125">
        <f t="shared" si="16"/>
        <v>0</v>
      </c>
      <c r="K59" s="125">
        <f t="shared" si="16"/>
        <v>0</v>
      </c>
      <c r="L59" s="125">
        <f t="shared" si="16"/>
        <v>0</v>
      </c>
      <c r="M59" s="125">
        <f t="shared" si="16"/>
        <v>45100</v>
      </c>
    </row>
    <row r="60" spans="1:13" ht="15.75">
      <c r="A60" s="189"/>
      <c r="B60" s="190"/>
      <c r="C60" s="191"/>
      <c r="D60" s="18"/>
      <c r="E60" s="18"/>
      <c r="F60" s="19" t="s">
        <v>1</v>
      </c>
      <c r="G60" s="17">
        <v>7</v>
      </c>
      <c r="H60" s="11">
        <v>43100</v>
      </c>
      <c r="I60" s="4">
        <v>2000</v>
      </c>
      <c r="J60" s="4"/>
      <c r="K60" s="4"/>
      <c r="L60" s="11"/>
      <c r="M60" s="12">
        <f t="shared" si="8"/>
        <v>45100</v>
      </c>
    </row>
    <row r="61" spans="1:13" ht="15.75">
      <c r="A61" s="189"/>
      <c r="B61" s="190"/>
      <c r="C61" s="191"/>
      <c r="D61" s="18"/>
      <c r="E61" s="18"/>
      <c r="F61" s="19" t="s">
        <v>2</v>
      </c>
      <c r="G61" s="17"/>
      <c r="H61" s="4"/>
      <c r="I61" s="4"/>
      <c r="J61" s="4"/>
      <c r="K61" s="4"/>
      <c r="L61" s="11">
        <v>0</v>
      </c>
      <c r="M61" s="12">
        <f t="shared" si="8"/>
        <v>0</v>
      </c>
    </row>
    <row r="62" spans="1:13" ht="15.75">
      <c r="A62" s="189"/>
      <c r="B62" s="190"/>
      <c r="C62" s="191"/>
      <c r="D62" s="18"/>
      <c r="E62" s="18"/>
      <c r="F62" s="19" t="s">
        <v>3</v>
      </c>
      <c r="G62" s="17"/>
      <c r="H62" s="4"/>
      <c r="I62" s="4"/>
      <c r="J62" s="4"/>
      <c r="K62" s="4"/>
      <c r="L62" s="11">
        <v>0</v>
      </c>
      <c r="M62" s="12">
        <f t="shared" si="8"/>
        <v>0</v>
      </c>
    </row>
    <row r="63" spans="1:13" ht="15.75" customHeight="1">
      <c r="A63" s="194">
        <v>1.6</v>
      </c>
      <c r="B63" s="195"/>
      <c r="C63" s="223">
        <v>175</v>
      </c>
      <c r="D63" s="279" t="s">
        <v>24</v>
      </c>
      <c r="E63" s="279"/>
      <c r="F63" s="279"/>
      <c r="G63" s="124">
        <f aca="true" t="shared" si="17" ref="G63:M66">G67+G71</f>
        <v>18</v>
      </c>
      <c r="H63" s="125">
        <f t="shared" si="17"/>
        <v>106000</v>
      </c>
      <c r="I63" s="125">
        <f t="shared" si="17"/>
        <v>2000</v>
      </c>
      <c r="J63" s="125">
        <f t="shared" si="17"/>
        <v>0</v>
      </c>
      <c r="K63" s="125">
        <f t="shared" si="17"/>
        <v>0</v>
      </c>
      <c r="L63" s="125">
        <f t="shared" si="17"/>
        <v>0</v>
      </c>
      <c r="M63" s="125">
        <f t="shared" si="17"/>
        <v>108000</v>
      </c>
    </row>
    <row r="64" spans="1:13" ht="15.75">
      <c r="A64" s="189"/>
      <c r="B64" s="190"/>
      <c r="C64" s="191"/>
      <c r="D64" s="18"/>
      <c r="E64" s="18"/>
      <c r="F64" s="19" t="s">
        <v>1</v>
      </c>
      <c r="G64" s="17">
        <f t="shared" si="17"/>
        <v>18</v>
      </c>
      <c r="H64" s="11">
        <f>H68</f>
        <v>106000</v>
      </c>
      <c r="I64" s="4">
        <f>I68</f>
        <v>2000</v>
      </c>
      <c r="J64" s="4">
        <f t="shared" si="17"/>
        <v>0</v>
      </c>
      <c r="K64" s="4">
        <f t="shared" si="17"/>
        <v>0</v>
      </c>
      <c r="L64" s="4">
        <f t="shared" si="17"/>
        <v>0</v>
      </c>
      <c r="M64" s="12">
        <f t="shared" si="17"/>
        <v>108000</v>
      </c>
    </row>
    <row r="65" spans="1:13" ht="15.75">
      <c r="A65" s="189"/>
      <c r="B65" s="190"/>
      <c r="C65" s="191"/>
      <c r="D65" s="18"/>
      <c r="E65" s="18"/>
      <c r="F65" s="19" t="s">
        <v>2</v>
      </c>
      <c r="G65" s="17"/>
      <c r="H65" s="4">
        <f t="shared" si="17"/>
        <v>0</v>
      </c>
      <c r="I65" s="4">
        <f t="shared" si="17"/>
        <v>0</v>
      </c>
      <c r="J65" s="4">
        <f t="shared" si="17"/>
        <v>0</v>
      </c>
      <c r="K65" s="4">
        <f t="shared" si="17"/>
        <v>0</v>
      </c>
      <c r="L65" s="11">
        <f t="shared" si="17"/>
        <v>0</v>
      </c>
      <c r="M65" s="12">
        <f t="shared" si="17"/>
        <v>0</v>
      </c>
    </row>
    <row r="66" spans="1:13" ht="12.75" customHeight="1">
      <c r="A66" s="189"/>
      <c r="B66" s="190"/>
      <c r="C66" s="191"/>
      <c r="D66" s="18"/>
      <c r="E66" s="18"/>
      <c r="F66" s="19" t="s">
        <v>3</v>
      </c>
      <c r="G66" s="17"/>
      <c r="H66" s="4">
        <f t="shared" si="17"/>
        <v>0</v>
      </c>
      <c r="I66" s="4">
        <f t="shared" si="17"/>
        <v>0</v>
      </c>
      <c r="J66" s="4">
        <f t="shared" si="17"/>
        <v>0</v>
      </c>
      <c r="K66" s="4">
        <f t="shared" si="17"/>
        <v>0</v>
      </c>
      <c r="L66" s="11">
        <f t="shared" si="17"/>
        <v>0</v>
      </c>
      <c r="M66" s="12">
        <f t="shared" si="17"/>
        <v>0</v>
      </c>
    </row>
    <row r="67" spans="1:13" ht="15.75">
      <c r="A67" s="194" t="s">
        <v>25</v>
      </c>
      <c r="B67" s="195"/>
      <c r="C67" s="196">
        <v>17503</v>
      </c>
      <c r="D67" s="197"/>
      <c r="E67" s="272" t="s">
        <v>26</v>
      </c>
      <c r="F67" s="272"/>
      <c r="G67" s="124">
        <f aca="true" t="shared" si="18" ref="G67:M67">SUM(G68:G70)</f>
        <v>18</v>
      </c>
      <c r="H67" s="125">
        <f t="shared" si="18"/>
        <v>106000</v>
      </c>
      <c r="I67" s="125">
        <f t="shared" si="18"/>
        <v>2000</v>
      </c>
      <c r="J67" s="125">
        <f t="shared" si="18"/>
        <v>0</v>
      </c>
      <c r="K67" s="125">
        <f t="shared" si="18"/>
        <v>0</v>
      </c>
      <c r="L67" s="125">
        <f t="shared" si="18"/>
        <v>0</v>
      </c>
      <c r="M67" s="125">
        <f t="shared" si="18"/>
        <v>108000</v>
      </c>
    </row>
    <row r="68" spans="1:13" ht="15.75">
      <c r="A68" s="189"/>
      <c r="B68" s="190"/>
      <c r="C68" s="191"/>
      <c r="D68" s="18"/>
      <c r="E68" s="18"/>
      <c r="F68" s="19" t="s">
        <v>1</v>
      </c>
      <c r="G68" s="17">
        <v>18</v>
      </c>
      <c r="H68" s="11">
        <v>106000</v>
      </c>
      <c r="I68" s="4">
        <v>2000</v>
      </c>
      <c r="J68" s="4"/>
      <c r="K68" s="4"/>
      <c r="L68" s="11"/>
      <c r="M68" s="12">
        <f aca="true" t="shared" si="19" ref="M68:M74">SUM(H68:L68)</f>
        <v>108000</v>
      </c>
    </row>
    <row r="69" spans="1:13" ht="15.75">
      <c r="A69" s="189"/>
      <c r="B69" s="190"/>
      <c r="C69" s="191"/>
      <c r="D69" s="18"/>
      <c r="E69" s="18"/>
      <c r="F69" s="19" t="s">
        <v>2</v>
      </c>
      <c r="G69" s="17"/>
      <c r="H69" s="4"/>
      <c r="I69" s="4">
        <v>0</v>
      </c>
      <c r="J69" s="4"/>
      <c r="K69" s="4"/>
      <c r="L69" s="11">
        <v>0</v>
      </c>
      <c r="M69" s="12">
        <f t="shared" si="19"/>
        <v>0</v>
      </c>
    </row>
    <row r="70" spans="1:13" ht="14.25" customHeight="1">
      <c r="A70" s="189"/>
      <c r="B70" s="190"/>
      <c r="C70" s="191"/>
      <c r="D70" s="18"/>
      <c r="E70" s="18"/>
      <c r="F70" s="19" t="s">
        <v>3</v>
      </c>
      <c r="G70" s="17"/>
      <c r="H70" s="4"/>
      <c r="I70" s="4"/>
      <c r="J70" s="4"/>
      <c r="K70" s="4"/>
      <c r="L70" s="11">
        <v>0</v>
      </c>
      <c r="M70" s="12">
        <f t="shared" si="19"/>
        <v>0</v>
      </c>
    </row>
    <row r="71" spans="1:13" ht="15.75" customHeight="1">
      <c r="A71" s="192" t="s">
        <v>27</v>
      </c>
      <c r="B71" s="193"/>
      <c r="C71" s="199">
        <v>17543</v>
      </c>
      <c r="D71" s="200"/>
      <c r="E71" s="283" t="s">
        <v>28</v>
      </c>
      <c r="F71" s="284"/>
      <c r="G71" s="30">
        <f aca="true" t="shared" si="20" ref="G71:L71">SUM(G72:G74)</f>
        <v>0</v>
      </c>
      <c r="H71" s="31">
        <f t="shared" si="20"/>
        <v>0</v>
      </c>
      <c r="I71" s="31">
        <f t="shared" si="20"/>
        <v>0</v>
      </c>
      <c r="J71" s="31">
        <f t="shared" si="20"/>
        <v>0</v>
      </c>
      <c r="K71" s="31">
        <f t="shared" si="20"/>
        <v>0</v>
      </c>
      <c r="L71" s="31">
        <f t="shared" si="20"/>
        <v>0</v>
      </c>
      <c r="M71" s="32">
        <f t="shared" si="19"/>
        <v>0</v>
      </c>
    </row>
    <row r="72" spans="1:13" ht="15.75">
      <c r="A72" s="189"/>
      <c r="B72" s="190"/>
      <c r="C72" s="191"/>
      <c r="D72" s="18"/>
      <c r="E72" s="18"/>
      <c r="F72" s="19" t="s">
        <v>1</v>
      </c>
      <c r="G72" s="17"/>
      <c r="H72" s="4"/>
      <c r="I72" s="4"/>
      <c r="J72" s="4"/>
      <c r="K72" s="4"/>
      <c r="L72" s="11"/>
      <c r="M72" s="12">
        <f t="shared" si="19"/>
        <v>0</v>
      </c>
    </row>
    <row r="73" spans="1:13" ht="15.75">
      <c r="A73" s="189"/>
      <c r="B73" s="190"/>
      <c r="C73" s="191"/>
      <c r="D73" s="18"/>
      <c r="E73" s="18"/>
      <c r="F73" s="19" t="s">
        <v>2</v>
      </c>
      <c r="G73" s="17"/>
      <c r="H73" s="4"/>
      <c r="I73" s="4"/>
      <c r="J73" s="4"/>
      <c r="K73" s="4"/>
      <c r="L73" s="11"/>
      <c r="M73" s="12">
        <f t="shared" si="19"/>
        <v>0</v>
      </c>
    </row>
    <row r="74" spans="1:13" ht="15.75">
      <c r="A74" s="189"/>
      <c r="B74" s="190"/>
      <c r="C74" s="191"/>
      <c r="D74" s="18"/>
      <c r="E74" s="18"/>
      <c r="F74" s="19" t="s">
        <v>3</v>
      </c>
      <c r="G74" s="17"/>
      <c r="H74" s="4"/>
      <c r="I74" s="4"/>
      <c r="J74" s="4"/>
      <c r="K74" s="4"/>
      <c r="L74" s="11"/>
      <c r="M74" s="12">
        <f t="shared" si="19"/>
        <v>0</v>
      </c>
    </row>
    <row r="75" spans="1:13" ht="15.75" customHeight="1">
      <c r="A75" s="192">
        <v>1.7</v>
      </c>
      <c r="B75" s="193"/>
      <c r="C75" s="222">
        <v>180</v>
      </c>
      <c r="D75" s="276" t="s">
        <v>123</v>
      </c>
      <c r="E75" s="276"/>
      <c r="F75" s="276"/>
      <c r="G75" s="38">
        <f>G76</f>
        <v>34</v>
      </c>
      <c r="H75" s="39">
        <f aca="true" t="shared" si="21" ref="H75:M76">H79+H83+H87+H91+H95+H103+H107+H99</f>
        <v>224400</v>
      </c>
      <c r="I75" s="39">
        <f t="shared" si="21"/>
        <v>289693</v>
      </c>
      <c r="J75" s="39">
        <f t="shared" si="21"/>
        <v>45402</v>
      </c>
      <c r="K75" s="39">
        <f t="shared" si="21"/>
        <v>0</v>
      </c>
      <c r="L75" s="39">
        <f t="shared" si="21"/>
        <v>4093452</v>
      </c>
      <c r="M75" s="39">
        <f t="shared" si="21"/>
        <v>4652947</v>
      </c>
    </row>
    <row r="76" spans="1:13" ht="15.75">
      <c r="A76" s="189"/>
      <c r="B76" s="190"/>
      <c r="C76" s="191"/>
      <c r="D76" s="18"/>
      <c r="E76" s="18"/>
      <c r="F76" s="19" t="s">
        <v>1</v>
      </c>
      <c r="G76" s="17">
        <f>G80+G84+G88+G92+G96+G104+G108+G100</f>
        <v>34</v>
      </c>
      <c r="H76" s="11">
        <f>H80+H84+H88+H92+H96+H104+H108+H100</f>
        <v>224400</v>
      </c>
      <c r="I76" s="4">
        <f>I80+I84+I88+I92+I96+I104+I108+I100</f>
        <v>166693</v>
      </c>
      <c r="J76" s="4">
        <f t="shared" si="21"/>
        <v>30402</v>
      </c>
      <c r="K76" s="4">
        <f t="shared" si="21"/>
        <v>0</v>
      </c>
      <c r="L76" s="4">
        <f>L96+L100</f>
        <v>3308534</v>
      </c>
      <c r="M76" s="4">
        <f t="shared" si="21"/>
        <v>3730029</v>
      </c>
    </row>
    <row r="77" spans="1:13" ht="15.75">
      <c r="A77" s="189"/>
      <c r="B77" s="190"/>
      <c r="C77" s="191"/>
      <c r="D77" s="18"/>
      <c r="E77" s="18"/>
      <c r="F77" s="19" t="s">
        <v>2</v>
      </c>
      <c r="G77" s="17"/>
      <c r="H77" s="4">
        <f aca="true" t="shared" si="22" ref="H77:K78">H81+H85+H89+H93+H97+H105+H109</f>
        <v>0</v>
      </c>
      <c r="I77" s="4">
        <f t="shared" si="22"/>
        <v>123000</v>
      </c>
      <c r="J77" s="4">
        <f t="shared" si="22"/>
        <v>15000</v>
      </c>
      <c r="K77" s="4">
        <f t="shared" si="22"/>
        <v>0</v>
      </c>
      <c r="L77" s="11">
        <f>L97</f>
        <v>784918</v>
      </c>
      <c r="M77" s="12">
        <f>M81+M85+M89+M93+M97+M105+M109+M101</f>
        <v>922918</v>
      </c>
    </row>
    <row r="78" spans="1:13" ht="15.75">
      <c r="A78" s="189"/>
      <c r="B78" s="190"/>
      <c r="C78" s="191"/>
      <c r="D78" s="18"/>
      <c r="E78" s="18"/>
      <c r="F78" s="19" t="s">
        <v>3</v>
      </c>
      <c r="G78" s="17"/>
      <c r="H78" s="4">
        <f t="shared" si="22"/>
        <v>0</v>
      </c>
      <c r="I78" s="4">
        <f t="shared" si="22"/>
        <v>0</v>
      </c>
      <c r="J78" s="4">
        <f t="shared" si="22"/>
        <v>0</v>
      </c>
      <c r="K78" s="4">
        <f t="shared" si="22"/>
        <v>0</v>
      </c>
      <c r="L78" s="11">
        <f>L82+L86+L90+L94+L98+L106+L110</f>
        <v>0</v>
      </c>
      <c r="M78" s="12">
        <f>M82+M86+M90+M94+M98+M106+M110</f>
        <v>0</v>
      </c>
    </row>
    <row r="79" spans="1:13" ht="15.75">
      <c r="A79" s="194" t="s">
        <v>30</v>
      </c>
      <c r="B79" s="195"/>
      <c r="C79" s="196">
        <v>18003</v>
      </c>
      <c r="D79" s="197"/>
      <c r="E79" s="272" t="s">
        <v>31</v>
      </c>
      <c r="F79" s="272"/>
      <c r="G79" s="26">
        <f aca="true" t="shared" si="23" ref="G79:L79">SUM(G80:G82)</f>
        <v>0</v>
      </c>
      <c r="H79" s="5">
        <f t="shared" si="23"/>
        <v>0</v>
      </c>
      <c r="I79" s="5">
        <f t="shared" si="23"/>
        <v>0</v>
      </c>
      <c r="J79" s="5">
        <f t="shared" si="23"/>
        <v>0</v>
      </c>
      <c r="K79" s="5">
        <f t="shared" si="23"/>
        <v>0</v>
      </c>
      <c r="L79" s="5">
        <f t="shared" si="23"/>
        <v>0</v>
      </c>
      <c r="M79" s="13">
        <f aca="true" t="shared" si="24" ref="M79:M114">SUM(H79:L79)</f>
        <v>0</v>
      </c>
    </row>
    <row r="80" spans="1:13" ht="15.75">
      <c r="A80" s="189"/>
      <c r="B80" s="190"/>
      <c r="C80" s="191"/>
      <c r="D80" s="18"/>
      <c r="E80" s="18"/>
      <c r="F80" s="19" t="s">
        <v>1</v>
      </c>
      <c r="G80" s="17"/>
      <c r="H80" s="4"/>
      <c r="I80" s="4"/>
      <c r="J80" s="4"/>
      <c r="K80" s="4"/>
      <c r="L80" s="11"/>
      <c r="M80" s="12">
        <f>SUM(H80:L80)</f>
        <v>0</v>
      </c>
    </row>
    <row r="81" spans="1:13" ht="15.75">
      <c r="A81" s="189"/>
      <c r="B81" s="190"/>
      <c r="C81" s="191"/>
      <c r="D81" s="18"/>
      <c r="E81" s="18"/>
      <c r="F81" s="19" t="s">
        <v>2</v>
      </c>
      <c r="G81" s="17"/>
      <c r="H81" s="4"/>
      <c r="I81" s="4"/>
      <c r="J81" s="4"/>
      <c r="K81" s="4"/>
      <c r="L81" s="11"/>
      <c r="M81" s="12">
        <f t="shared" si="24"/>
        <v>0</v>
      </c>
    </row>
    <row r="82" spans="1:13" ht="15.75">
      <c r="A82" s="189"/>
      <c r="B82" s="190"/>
      <c r="C82" s="191"/>
      <c r="D82" s="18"/>
      <c r="E82" s="18"/>
      <c r="F82" s="19" t="s">
        <v>3</v>
      </c>
      <c r="G82" s="17"/>
      <c r="H82" s="4"/>
      <c r="I82" s="4"/>
      <c r="J82" s="4"/>
      <c r="K82" s="4"/>
      <c r="L82" s="11"/>
      <c r="M82" s="12">
        <f t="shared" si="24"/>
        <v>0</v>
      </c>
    </row>
    <row r="83" spans="1:13" ht="15.75">
      <c r="A83" s="192" t="s">
        <v>32</v>
      </c>
      <c r="B83" s="193"/>
      <c r="C83" s="199">
        <v>18043</v>
      </c>
      <c r="D83" s="200"/>
      <c r="E83" s="271" t="s">
        <v>33</v>
      </c>
      <c r="F83" s="271"/>
      <c r="G83" s="30">
        <f aca="true" t="shared" si="25" ref="G83:L83">SUM(G84:G86)</f>
        <v>0</v>
      </c>
      <c r="H83" s="31">
        <f t="shared" si="25"/>
        <v>0</v>
      </c>
      <c r="I83" s="31">
        <f t="shared" si="25"/>
        <v>0</v>
      </c>
      <c r="J83" s="31">
        <f t="shared" si="25"/>
        <v>0</v>
      </c>
      <c r="K83" s="31">
        <f t="shared" si="25"/>
        <v>0</v>
      </c>
      <c r="L83" s="31">
        <f t="shared" si="25"/>
        <v>0</v>
      </c>
      <c r="M83" s="32">
        <f t="shared" si="24"/>
        <v>0</v>
      </c>
    </row>
    <row r="84" spans="1:13" ht="15.75">
      <c r="A84" s="189"/>
      <c r="B84" s="190"/>
      <c r="C84" s="191"/>
      <c r="D84" s="18"/>
      <c r="E84" s="18"/>
      <c r="F84" s="19" t="s">
        <v>1</v>
      </c>
      <c r="G84" s="17"/>
      <c r="H84" s="4"/>
      <c r="I84" s="4"/>
      <c r="J84" s="4"/>
      <c r="K84" s="4"/>
      <c r="L84" s="11"/>
      <c r="M84" s="12">
        <f t="shared" si="24"/>
        <v>0</v>
      </c>
    </row>
    <row r="85" spans="1:13" ht="15.75">
      <c r="A85" s="189"/>
      <c r="B85" s="190"/>
      <c r="C85" s="191"/>
      <c r="D85" s="18"/>
      <c r="E85" s="18"/>
      <c r="F85" s="19" t="s">
        <v>2</v>
      </c>
      <c r="G85" s="17"/>
      <c r="H85" s="4"/>
      <c r="I85" s="4"/>
      <c r="J85" s="4"/>
      <c r="K85" s="4"/>
      <c r="L85" s="11"/>
      <c r="M85" s="12">
        <f t="shared" si="24"/>
        <v>0</v>
      </c>
    </row>
    <row r="86" spans="1:13" ht="15.75">
      <c r="A86" s="189"/>
      <c r="B86" s="190"/>
      <c r="C86" s="191"/>
      <c r="D86" s="18"/>
      <c r="E86" s="18"/>
      <c r="F86" s="19" t="s">
        <v>3</v>
      </c>
      <c r="G86" s="17"/>
      <c r="H86" s="4"/>
      <c r="I86" s="4"/>
      <c r="J86" s="4"/>
      <c r="K86" s="4"/>
      <c r="L86" s="11"/>
      <c r="M86" s="12">
        <f t="shared" si="24"/>
        <v>0</v>
      </c>
    </row>
    <row r="87" spans="1:13" ht="15.75">
      <c r="A87" s="192" t="s">
        <v>34</v>
      </c>
      <c r="B87" s="193"/>
      <c r="C87" s="199">
        <v>18083</v>
      </c>
      <c r="D87" s="200"/>
      <c r="E87" s="271" t="s">
        <v>93</v>
      </c>
      <c r="F87" s="271"/>
      <c r="G87" s="30">
        <f aca="true" t="shared" si="26" ref="G87:L87">SUM(G88:G90)</f>
        <v>0</v>
      </c>
      <c r="H87" s="31">
        <f t="shared" si="26"/>
        <v>0</v>
      </c>
      <c r="I87" s="31">
        <f t="shared" si="26"/>
        <v>0</v>
      </c>
      <c r="J87" s="31">
        <f t="shared" si="26"/>
        <v>0</v>
      </c>
      <c r="K87" s="31">
        <f t="shared" si="26"/>
        <v>0</v>
      </c>
      <c r="L87" s="31">
        <f t="shared" si="26"/>
        <v>0</v>
      </c>
      <c r="M87" s="32">
        <f t="shared" si="24"/>
        <v>0</v>
      </c>
    </row>
    <row r="88" spans="1:13" ht="15.75">
      <c r="A88" s="189"/>
      <c r="B88" s="190"/>
      <c r="C88" s="191"/>
      <c r="D88" s="18"/>
      <c r="E88" s="18"/>
      <c r="F88" s="19" t="s">
        <v>1</v>
      </c>
      <c r="G88" s="17"/>
      <c r="H88" s="4"/>
      <c r="I88" s="4"/>
      <c r="J88" s="4"/>
      <c r="K88" s="4"/>
      <c r="L88" s="11"/>
      <c r="M88" s="12">
        <f t="shared" si="24"/>
        <v>0</v>
      </c>
    </row>
    <row r="89" spans="1:13" ht="15.75">
      <c r="A89" s="189"/>
      <c r="B89" s="190"/>
      <c r="C89" s="191"/>
      <c r="D89" s="18"/>
      <c r="E89" s="18"/>
      <c r="F89" s="19" t="s">
        <v>2</v>
      </c>
      <c r="G89" s="17"/>
      <c r="H89" s="4"/>
      <c r="I89" s="4"/>
      <c r="J89" s="4"/>
      <c r="K89" s="4"/>
      <c r="L89" s="11"/>
      <c r="M89" s="12">
        <f t="shared" si="24"/>
        <v>0</v>
      </c>
    </row>
    <row r="90" spans="1:13" ht="15.75">
      <c r="A90" s="189"/>
      <c r="B90" s="190"/>
      <c r="C90" s="191"/>
      <c r="D90" s="18"/>
      <c r="E90" s="18"/>
      <c r="F90" s="19" t="s">
        <v>3</v>
      </c>
      <c r="G90" s="17"/>
      <c r="H90" s="4"/>
      <c r="I90" s="4"/>
      <c r="J90" s="4"/>
      <c r="K90" s="4"/>
      <c r="L90" s="11"/>
      <c r="M90" s="12">
        <f t="shared" si="24"/>
        <v>0</v>
      </c>
    </row>
    <row r="91" spans="1:13" ht="15.75">
      <c r="A91" s="192" t="s">
        <v>35</v>
      </c>
      <c r="B91" s="193"/>
      <c r="C91" s="199">
        <v>18123</v>
      </c>
      <c r="D91" s="200"/>
      <c r="E91" s="271" t="s">
        <v>36</v>
      </c>
      <c r="F91" s="271"/>
      <c r="G91" s="30">
        <f aca="true" t="shared" si="27" ref="G91:L91">SUM(G92:G94)</f>
        <v>0</v>
      </c>
      <c r="H91" s="31">
        <f t="shared" si="27"/>
        <v>0</v>
      </c>
      <c r="I91" s="31">
        <f t="shared" si="27"/>
        <v>0</v>
      </c>
      <c r="J91" s="31">
        <f t="shared" si="27"/>
        <v>0</v>
      </c>
      <c r="K91" s="31">
        <f t="shared" si="27"/>
        <v>0</v>
      </c>
      <c r="L91" s="31">
        <f t="shared" si="27"/>
        <v>0</v>
      </c>
      <c r="M91" s="32">
        <f t="shared" si="24"/>
        <v>0</v>
      </c>
    </row>
    <row r="92" spans="1:13" ht="15.75">
      <c r="A92" s="189"/>
      <c r="B92" s="190"/>
      <c r="C92" s="191"/>
      <c r="D92" s="18"/>
      <c r="E92" s="18"/>
      <c r="F92" s="19" t="s">
        <v>1</v>
      </c>
      <c r="G92" s="17"/>
      <c r="H92" s="4"/>
      <c r="I92" s="4"/>
      <c r="J92" s="4"/>
      <c r="K92" s="4"/>
      <c r="L92" s="11"/>
      <c r="M92" s="12">
        <f t="shared" si="24"/>
        <v>0</v>
      </c>
    </row>
    <row r="93" spans="1:13" ht="15.75">
      <c r="A93" s="189"/>
      <c r="B93" s="190"/>
      <c r="C93" s="191"/>
      <c r="D93" s="18"/>
      <c r="E93" s="18"/>
      <c r="F93" s="19" t="s">
        <v>2</v>
      </c>
      <c r="G93" s="17"/>
      <c r="H93" s="4"/>
      <c r="I93" s="4"/>
      <c r="J93" s="4"/>
      <c r="K93" s="4"/>
      <c r="L93" s="11"/>
      <c r="M93" s="12">
        <f t="shared" si="24"/>
        <v>0</v>
      </c>
    </row>
    <row r="94" spans="1:13" ht="15.75">
      <c r="A94" s="189"/>
      <c r="B94" s="190"/>
      <c r="C94" s="191"/>
      <c r="D94" s="18"/>
      <c r="E94" s="18"/>
      <c r="F94" s="19" t="s">
        <v>3</v>
      </c>
      <c r="G94" s="17"/>
      <c r="H94" s="4"/>
      <c r="I94" s="4"/>
      <c r="J94" s="4"/>
      <c r="K94" s="4"/>
      <c r="L94" s="11"/>
      <c r="M94" s="12">
        <f t="shared" si="24"/>
        <v>0</v>
      </c>
    </row>
    <row r="95" spans="1:13" ht="15.75">
      <c r="A95" s="194" t="s">
        <v>37</v>
      </c>
      <c r="B95" s="195"/>
      <c r="C95" s="196">
        <v>18163</v>
      </c>
      <c r="D95" s="197"/>
      <c r="E95" s="272" t="s">
        <v>38</v>
      </c>
      <c r="F95" s="272"/>
      <c r="G95" s="124">
        <f aca="true" t="shared" si="28" ref="G95:M95">SUM(G96:G98)</f>
        <v>11</v>
      </c>
      <c r="H95" s="125">
        <f t="shared" si="28"/>
        <v>71400</v>
      </c>
      <c r="I95" s="125">
        <f>SUM(I96:I98)</f>
        <v>274693</v>
      </c>
      <c r="J95" s="125">
        <f t="shared" si="28"/>
        <v>41402</v>
      </c>
      <c r="K95" s="125">
        <f t="shared" si="28"/>
        <v>0</v>
      </c>
      <c r="L95" s="125">
        <f t="shared" si="28"/>
        <v>4093452</v>
      </c>
      <c r="M95" s="125">
        <f t="shared" si="28"/>
        <v>4480947</v>
      </c>
    </row>
    <row r="96" spans="1:13" ht="15.75">
      <c r="A96" s="189"/>
      <c r="B96" s="190"/>
      <c r="C96" s="191"/>
      <c r="D96" s="18"/>
      <c r="E96" s="18"/>
      <c r="F96" s="19" t="s">
        <v>1</v>
      </c>
      <c r="G96" s="17">
        <v>11</v>
      </c>
      <c r="H96" s="11">
        <v>71400</v>
      </c>
      <c r="I96" s="4">
        <v>151693</v>
      </c>
      <c r="J96" s="4">
        <v>26402</v>
      </c>
      <c r="K96" s="4"/>
      <c r="L96" s="11">
        <v>3308534</v>
      </c>
      <c r="M96" s="12">
        <f>SUM(H96:L96)</f>
        <v>3558029</v>
      </c>
    </row>
    <row r="97" spans="1:13" ht="15.75">
      <c r="A97" s="189"/>
      <c r="B97" s="190"/>
      <c r="C97" s="191"/>
      <c r="D97" s="18"/>
      <c r="E97" s="18"/>
      <c r="F97" s="19" t="s">
        <v>2</v>
      </c>
      <c r="G97" s="17"/>
      <c r="H97" s="4"/>
      <c r="I97" s="4">
        <v>123000</v>
      </c>
      <c r="J97" s="4">
        <v>15000</v>
      </c>
      <c r="K97" s="4"/>
      <c r="L97" s="11">
        <v>784918</v>
      </c>
      <c r="M97" s="12">
        <f>SUM(H97:L97)</f>
        <v>922918</v>
      </c>
    </row>
    <row r="98" spans="1:13" ht="15.75">
      <c r="A98" s="189"/>
      <c r="B98" s="190"/>
      <c r="C98" s="191"/>
      <c r="D98" s="18"/>
      <c r="E98" s="18"/>
      <c r="F98" s="19" t="s">
        <v>3</v>
      </c>
      <c r="G98" s="17"/>
      <c r="H98" s="4"/>
      <c r="I98" s="4"/>
      <c r="J98" s="4"/>
      <c r="K98" s="4"/>
      <c r="L98" s="11">
        <v>0</v>
      </c>
      <c r="M98" s="12">
        <f t="shared" si="24"/>
        <v>0</v>
      </c>
    </row>
    <row r="99" spans="1:13" ht="15.75">
      <c r="A99" s="202" t="s">
        <v>39</v>
      </c>
      <c r="B99" s="203"/>
      <c r="C99" s="204">
        <v>18215</v>
      </c>
      <c r="D99" s="205"/>
      <c r="E99" s="128" t="s">
        <v>94</v>
      </c>
      <c r="F99" s="129"/>
      <c r="G99" s="130">
        <f>G100</f>
        <v>23</v>
      </c>
      <c r="H99" s="131">
        <f aca="true" t="shared" si="29" ref="H99:M99">H100+H101</f>
        <v>153000</v>
      </c>
      <c r="I99" s="131">
        <f t="shared" si="29"/>
        <v>15000</v>
      </c>
      <c r="J99" s="131">
        <f t="shared" si="29"/>
        <v>4000</v>
      </c>
      <c r="K99" s="131">
        <f t="shared" si="29"/>
        <v>0</v>
      </c>
      <c r="L99" s="131">
        <f t="shared" si="29"/>
        <v>0</v>
      </c>
      <c r="M99" s="131">
        <f t="shared" si="29"/>
        <v>172000</v>
      </c>
    </row>
    <row r="100" spans="1:13" ht="15.75">
      <c r="A100" s="58"/>
      <c r="B100" s="53"/>
      <c r="C100" s="53"/>
      <c r="D100" s="18"/>
      <c r="E100" s="20"/>
      <c r="F100" s="21" t="s">
        <v>1</v>
      </c>
      <c r="G100" s="17">
        <v>23</v>
      </c>
      <c r="H100" s="11">
        <v>153000</v>
      </c>
      <c r="I100" s="4">
        <v>15000</v>
      </c>
      <c r="J100" s="4">
        <v>4000</v>
      </c>
      <c r="K100" s="4"/>
      <c r="L100" s="11"/>
      <c r="M100" s="12">
        <f>H100+I100+J100+K100+L100</f>
        <v>172000</v>
      </c>
    </row>
    <row r="101" spans="1:13" ht="15.75">
      <c r="A101" s="58"/>
      <c r="B101" s="53"/>
      <c r="C101" s="53"/>
      <c r="D101" s="18"/>
      <c r="E101" s="20"/>
      <c r="F101" s="21" t="s">
        <v>2</v>
      </c>
      <c r="G101" s="17"/>
      <c r="H101" s="4"/>
      <c r="I101" s="4"/>
      <c r="J101" s="4"/>
      <c r="K101" s="4"/>
      <c r="L101" s="4"/>
      <c r="M101" s="4">
        <f>H101+I101+J101+K101+L101</f>
        <v>0</v>
      </c>
    </row>
    <row r="102" spans="1:13" ht="15.75">
      <c r="A102" s="58"/>
      <c r="B102" s="53"/>
      <c r="C102" s="53"/>
      <c r="D102" s="18"/>
      <c r="E102" s="20"/>
      <c r="F102" s="21" t="s">
        <v>3</v>
      </c>
      <c r="G102" s="17"/>
      <c r="H102" s="4"/>
      <c r="I102" s="4"/>
      <c r="J102" s="4"/>
      <c r="K102" s="4"/>
      <c r="L102" s="11"/>
      <c r="M102" s="12"/>
    </row>
    <row r="103" spans="1:13" ht="15.75" customHeight="1">
      <c r="A103" s="192" t="s">
        <v>41</v>
      </c>
      <c r="B103" s="193"/>
      <c r="C103" s="199">
        <v>18407</v>
      </c>
      <c r="D103" s="200"/>
      <c r="E103" s="271" t="s">
        <v>40</v>
      </c>
      <c r="F103" s="271"/>
      <c r="G103" s="30">
        <f aca="true" t="shared" si="30" ref="G103:L103">SUM(G104:G106)</f>
        <v>0</v>
      </c>
      <c r="H103" s="31">
        <f t="shared" si="30"/>
        <v>0</v>
      </c>
      <c r="I103" s="31">
        <f t="shared" si="30"/>
        <v>0</v>
      </c>
      <c r="J103" s="31">
        <f t="shared" si="30"/>
        <v>0</v>
      </c>
      <c r="K103" s="31">
        <f t="shared" si="30"/>
        <v>0</v>
      </c>
      <c r="L103" s="31">
        <f t="shared" si="30"/>
        <v>0</v>
      </c>
      <c r="M103" s="32">
        <f t="shared" si="24"/>
        <v>0</v>
      </c>
    </row>
    <row r="104" spans="1:13" ht="15.75">
      <c r="A104" s="189"/>
      <c r="B104" s="190"/>
      <c r="C104" s="191"/>
      <c r="D104" s="18"/>
      <c r="E104" s="18"/>
      <c r="F104" s="19" t="s">
        <v>1</v>
      </c>
      <c r="G104" s="17"/>
      <c r="H104" s="4"/>
      <c r="I104" s="4"/>
      <c r="J104" s="4"/>
      <c r="K104" s="4"/>
      <c r="L104" s="11"/>
      <c r="M104" s="12">
        <f t="shared" si="24"/>
        <v>0</v>
      </c>
    </row>
    <row r="105" spans="1:13" ht="15.75">
      <c r="A105" s="189"/>
      <c r="B105" s="190"/>
      <c r="C105" s="191"/>
      <c r="D105" s="18"/>
      <c r="E105" s="18"/>
      <c r="F105" s="19" t="s">
        <v>2</v>
      </c>
      <c r="G105" s="17"/>
      <c r="H105" s="4"/>
      <c r="I105" s="4"/>
      <c r="J105" s="4"/>
      <c r="K105" s="4"/>
      <c r="L105" s="11">
        <v>0</v>
      </c>
      <c r="M105" s="12">
        <f t="shared" si="24"/>
        <v>0</v>
      </c>
    </row>
    <row r="106" spans="1:13" ht="15.75">
      <c r="A106" s="189"/>
      <c r="B106" s="190"/>
      <c r="C106" s="191"/>
      <c r="D106" s="18"/>
      <c r="E106" s="18"/>
      <c r="F106" s="19" t="s">
        <v>3</v>
      </c>
      <c r="G106" s="17"/>
      <c r="H106" s="4"/>
      <c r="I106" s="4"/>
      <c r="J106" s="4"/>
      <c r="K106" s="4"/>
      <c r="L106" s="11">
        <v>0</v>
      </c>
      <c r="M106" s="12">
        <f t="shared" si="24"/>
        <v>0</v>
      </c>
    </row>
    <row r="107" spans="1:13" ht="15.75" customHeight="1">
      <c r="A107" s="192" t="s">
        <v>95</v>
      </c>
      <c r="B107" s="193"/>
      <c r="C107" s="199">
        <v>18447</v>
      </c>
      <c r="D107" s="200"/>
      <c r="E107" s="271" t="s">
        <v>166</v>
      </c>
      <c r="F107" s="271"/>
      <c r="G107" s="30">
        <f aca="true" t="shared" si="31" ref="G107:L107">SUM(G108:G110)</f>
        <v>0</v>
      </c>
      <c r="H107" s="31">
        <f t="shared" si="31"/>
        <v>0</v>
      </c>
      <c r="I107" s="31">
        <f t="shared" si="31"/>
        <v>0</v>
      </c>
      <c r="J107" s="31">
        <f t="shared" si="31"/>
        <v>0</v>
      </c>
      <c r="K107" s="31">
        <f t="shared" si="31"/>
        <v>0</v>
      </c>
      <c r="L107" s="31">
        <f t="shared" si="31"/>
        <v>0</v>
      </c>
      <c r="M107" s="32">
        <f t="shared" si="24"/>
        <v>0</v>
      </c>
    </row>
    <row r="108" spans="1:13" ht="15.75">
      <c r="A108" s="189"/>
      <c r="B108" s="190"/>
      <c r="C108" s="191"/>
      <c r="D108" s="18"/>
      <c r="E108" s="18"/>
      <c r="F108" s="19" t="s">
        <v>1</v>
      </c>
      <c r="G108" s="17"/>
      <c r="H108" s="4"/>
      <c r="I108" s="4"/>
      <c r="J108" s="4"/>
      <c r="K108" s="4"/>
      <c r="L108" s="11"/>
      <c r="M108" s="12">
        <f t="shared" si="24"/>
        <v>0</v>
      </c>
    </row>
    <row r="109" spans="1:13" ht="15.75">
      <c r="A109" s="189"/>
      <c r="B109" s="190"/>
      <c r="C109" s="191"/>
      <c r="D109" s="18"/>
      <c r="E109" s="18"/>
      <c r="F109" s="19" t="s">
        <v>2</v>
      </c>
      <c r="G109" s="17"/>
      <c r="H109" s="4"/>
      <c r="I109" s="4"/>
      <c r="J109" s="4"/>
      <c r="K109" s="4"/>
      <c r="L109" s="11"/>
      <c r="M109" s="12">
        <f t="shared" si="24"/>
        <v>0</v>
      </c>
    </row>
    <row r="110" spans="1:13" ht="15.75">
      <c r="A110" s="189"/>
      <c r="B110" s="190"/>
      <c r="C110" s="191"/>
      <c r="D110" s="18"/>
      <c r="E110" s="18"/>
      <c r="F110" s="19" t="s">
        <v>3</v>
      </c>
      <c r="G110" s="17"/>
      <c r="H110" s="4"/>
      <c r="I110" s="4"/>
      <c r="J110" s="4"/>
      <c r="K110" s="4"/>
      <c r="L110" s="11"/>
      <c r="M110" s="12">
        <f t="shared" si="24"/>
        <v>0</v>
      </c>
    </row>
    <row r="111" spans="1:13" ht="15.75" customHeight="1">
      <c r="A111" s="194">
        <v>1.8</v>
      </c>
      <c r="B111" s="195"/>
      <c r="C111" s="223">
        <v>19515</v>
      </c>
      <c r="D111" s="279" t="s">
        <v>42</v>
      </c>
      <c r="E111" s="279"/>
      <c r="F111" s="279"/>
      <c r="G111" s="124">
        <f aca="true" t="shared" si="32" ref="G111:M111">SUM(G112:G114)</f>
        <v>7</v>
      </c>
      <c r="H111" s="125">
        <f t="shared" si="32"/>
        <v>39800</v>
      </c>
      <c r="I111" s="125">
        <f t="shared" si="32"/>
        <v>1500</v>
      </c>
      <c r="J111" s="125">
        <f t="shared" si="32"/>
        <v>0</v>
      </c>
      <c r="K111" s="125">
        <f t="shared" si="32"/>
        <v>2000</v>
      </c>
      <c r="L111" s="125">
        <f t="shared" si="32"/>
        <v>0</v>
      </c>
      <c r="M111" s="125">
        <f t="shared" si="32"/>
        <v>43300</v>
      </c>
    </row>
    <row r="112" spans="1:13" ht="15.75">
      <c r="A112" s="189"/>
      <c r="B112" s="190"/>
      <c r="C112" s="191"/>
      <c r="D112" s="18"/>
      <c r="E112" s="18"/>
      <c r="F112" s="19" t="s">
        <v>1</v>
      </c>
      <c r="G112" s="17">
        <v>7</v>
      </c>
      <c r="H112" s="11">
        <v>39800</v>
      </c>
      <c r="I112" s="4">
        <v>1500</v>
      </c>
      <c r="J112" s="4"/>
      <c r="K112" s="4"/>
      <c r="L112" s="11"/>
      <c r="M112" s="12">
        <f t="shared" si="24"/>
        <v>41300</v>
      </c>
    </row>
    <row r="113" spans="1:13" ht="15.75">
      <c r="A113" s="189"/>
      <c r="B113" s="190"/>
      <c r="C113" s="191"/>
      <c r="D113" s="18"/>
      <c r="E113" s="18"/>
      <c r="F113" s="19" t="s">
        <v>2</v>
      </c>
      <c r="G113" s="17"/>
      <c r="H113" s="4"/>
      <c r="I113" s="4"/>
      <c r="J113" s="4"/>
      <c r="K113" s="4">
        <v>2000</v>
      </c>
      <c r="L113" s="11">
        <v>0</v>
      </c>
      <c r="M113" s="12">
        <f t="shared" si="24"/>
        <v>2000</v>
      </c>
    </row>
    <row r="114" spans="1:13" ht="15.75">
      <c r="A114" s="189"/>
      <c r="B114" s="190"/>
      <c r="C114" s="191"/>
      <c r="D114" s="18"/>
      <c r="E114" s="18"/>
      <c r="F114" s="19" t="s">
        <v>3</v>
      </c>
      <c r="G114" s="17"/>
      <c r="H114" s="4"/>
      <c r="I114" s="4"/>
      <c r="J114" s="4"/>
      <c r="K114" s="4"/>
      <c r="L114" s="11">
        <v>0</v>
      </c>
      <c r="M114" s="12">
        <f t="shared" si="24"/>
        <v>0</v>
      </c>
    </row>
    <row r="115" spans="1:13" ht="15.75" customHeight="1">
      <c r="A115" s="194">
        <v>1.9</v>
      </c>
      <c r="B115" s="195"/>
      <c r="C115" s="223">
        <v>470</v>
      </c>
      <c r="D115" s="279" t="s">
        <v>43</v>
      </c>
      <c r="E115" s="279"/>
      <c r="F115" s="279"/>
      <c r="G115" s="124">
        <f aca="true" t="shared" si="33" ref="G115:M118">G119+G123+G127</f>
        <v>13</v>
      </c>
      <c r="H115" s="125">
        <f t="shared" si="33"/>
        <v>67100</v>
      </c>
      <c r="I115" s="125">
        <f t="shared" si="33"/>
        <v>2000</v>
      </c>
      <c r="J115" s="125">
        <f t="shared" si="33"/>
        <v>0</v>
      </c>
      <c r="K115" s="125">
        <f t="shared" si="33"/>
        <v>232829</v>
      </c>
      <c r="L115" s="125">
        <f t="shared" si="33"/>
        <v>0</v>
      </c>
      <c r="M115" s="125">
        <f t="shared" si="33"/>
        <v>301929</v>
      </c>
    </row>
    <row r="116" spans="1:13" ht="15.75">
      <c r="A116" s="189"/>
      <c r="B116" s="190"/>
      <c r="C116" s="191"/>
      <c r="D116" s="18"/>
      <c r="E116" s="18"/>
      <c r="F116" s="19" t="s">
        <v>1</v>
      </c>
      <c r="G116" s="17">
        <f t="shared" si="33"/>
        <v>13</v>
      </c>
      <c r="H116" s="11">
        <f t="shared" si="33"/>
        <v>67100</v>
      </c>
      <c r="I116" s="4">
        <f t="shared" si="33"/>
        <v>2000</v>
      </c>
      <c r="J116" s="4">
        <f t="shared" si="33"/>
        <v>0</v>
      </c>
      <c r="K116" s="4">
        <f t="shared" si="33"/>
        <v>0</v>
      </c>
      <c r="L116" s="11">
        <f t="shared" si="33"/>
        <v>0</v>
      </c>
      <c r="M116" s="12">
        <f t="shared" si="33"/>
        <v>69100</v>
      </c>
    </row>
    <row r="117" spans="1:13" ht="15.75">
      <c r="A117" s="189"/>
      <c r="B117" s="190"/>
      <c r="C117" s="191"/>
      <c r="D117" s="18"/>
      <c r="E117" s="18"/>
      <c r="F117" s="19" t="s">
        <v>2</v>
      </c>
      <c r="G117" s="17"/>
      <c r="H117" s="4">
        <f t="shared" si="33"/>
        <v>0</v>
      </c>
      <c r="I117" s="4">
        <f t="shared" si="33"/>
        <v>0</v>
      </c>
      <c r="J117" s="4">
        <f t="shared" si="33"/>
        <v>0</v>
      </c>
      <c r="K117" s="4">
        <f t="shared" si="33"/>
        <v>232829</v>
      </c>
      <c r="L117" s="4">
        <f t="shared" si="33"/>
        <v>0</v>
      </c>
      <c r="M117" s="4">
        <f t="shared" si="33"/>
        <v>232829</v>
      </c>
    </row>
    <row r="118" spans="1:13" ht="15.75">
      <c r="A118" s="189"/>
      <c r="B118" s="190"/>
      <c r="C118" s="191"/>
      <c r="D118" s="18"/>
      <c r="E118" s="18"/>
      <c r="F118" s="19" t="s">
        <v>3</v>
      </c>
      <c r="G118" s="17"/>
      <c r="H118" s="4">
        <f t="shared" si="33"/>
        <v>0</v>
      </c>
      <c r="I118" s="4">
        <f t="shared" si="33"/>
        <v>0</v>
      </c>
      <c r="J118" s="4">
        <f t="shared" si="33"/>
        <v>0</v>
      </c>
      <c r="K118" s="4">
        <f t="shared" si="33"/>
        <v>0</v>
      </c>
      <c r="L118" s="11">
        <f t="shared" si="33"/>
        <v>0</v>
      </c>
      <c r="M118" s="12">
        <f t="shared" si="33"/>
        <v>0</v>
      </c>
    </row>
    <row r="119" spans="1:13" ht="15.75">
      <c r="A119" s="194" t="s">
        <v>44</v>
      </c>
      <c r="B119" s="195"/>
      <c r="C119" s="196">
        <v>47003</v>
      </c>
      <c r="D119" s="197"/>
      <c r="E119" s="272" t="s">
        <v>45</v>
      </c>
      <c r="F119" s="272"/>
      <c r="G119" s="124">
        <f aca="true" t="shared" si="34" ref="G119:M119">SUM(G120:G122)</f>
        <v>4</v>
      </c>
      <c r="H119" s="125">
        <f t="shared" si="34"/>
        <v>26300</v>
      </c>
      <c r="I119" s="125">
        <f t="shared" si="34"/>
        <v>1000</v>
      </c>
      <c r="J119" s="125">
        <f t="shared" si="34"/>
        <v>0</v>
      </c>
      <c r="K119" s="125">
        <f t="shared" si="34"/>
        <v>232829</v>
      </c>
      <c r="L119" s="125">
        <f t="shared" si="34"/>
        <v>0</v>
      </c>
      <c r="M119" s="125">
        <f t="shared" si="34"/>
        <v>260129</v>
      </c>
    </row>
    <row r="120" spans="1:13" ht="15.75">
      <c r="A120" s="189"/>
      <c r="B120" s="190"/>
      <c r="C120" s="191"/>
      <c r="D120" s="18"/>
      <c r="E120" s="18"/>
      <c r="F120" s="19" t="s">
        <v>1</v>
      </c>
      <c r="G120" s="17">
        <v>4</v>
      </c>
      <c r="H120" s="11">
        <v>26300</v>
      </c>
      <c r="I120" s="4">
        <v>1000</v>
      </c>
      <c r="J120" s="4"/>
      <c r="K120" s="4"/>
      <c r="L120" s="11"/>
      <c r="M120" s="12">
        <f aca="true" t="shared" si="35" ref="M120:M130">SUM(H120:L120)</f>
        <v>27300</v>
      </c>
    </row>
    <row r="121" spans="1:13" ht="15.75">
      <c r="A121" s="189"/>
      <c r="B121" s="190"/>
      <c r="C121" s="191"/>
      <c r="D121" s="18"/>
      <c r="E121" s="18"/>
      <c r="F121" s="19" t="s">
        <v>2</v>
      </c>
      <c r="G121" s="17"/>
      <c r="H121" s="4"/>
      <c r="I121" s="4"/>
      <c r="J121" s="4"/>
      <c r="K121" s="6">
        <v>232829</v>
      </c>
      <c r="L121" s="11"/>
      <c r="M121" s="12">
        <f t="shared" si="35"/>
        <v>232829</v>
      </c>
    </row>
    <row r="122" spans="1:13" ht="15.75">
      <c r="A122" s="189"/>
      <c r="B122" s="190"/>
      <c r="C122" s="191"/>
      <c r="D122" s="18"/>
      <c r="E122" s="18"/>
      <c r="F122" s="19" t="s">
        <v>3</v>
      </c>
      <c r="G122" s="17"/>
      <c r="H122" s="4"/>
      <c r="I122" s="4"/>
      <c r="J122" s="4"/>
      <c r="K122" s="4"/>
      <c r="L122" s="11">
        <v>0</v>
      </c>
      <c r="M122" s="12">
        <f t="shared" si="35"/>
        <v>0</v>
      </c>
    </row>
    <row r="123" spans="1:13" ht="15.75" customHeight="1">
      <c r="A123" s="192" t="s">
        <v>46</v>
      </c>
      <c r="B123" s="193"/>
      <c r="C123" s="199">
        <v>47043</v>
      </c>
      <c r="D123" s="200"/>
      <c r="E123" s="271" t="s">
        <v>47</v>
      </c>
      <c r="F123" s="271"/>
      <c r="G123" s="30">
        <f aca="true" t="shared" si="36" ref="G123:L123">SUM(G124:G126)</f>
        <v>0</v>
      </c>
      <c r="H123" s="31">
        <f t="shared" si="36"/>
        <v>0</v>
      </c>
      <c r="I123" s="31">
        <f t="shared" si="36"/>
        <v>0</v>
      </c>
      <c r="J123" s="31">
        <f t="shared" si="36"/>
        <v>0</v>
      </c>
      <c r="K123" s="31">
        <f t="shared" si="36"/>
        <v>0</v>
      </c>
      <c r="L123" s="31">
        <f t="shared" si="36"/>
        <v>0</v>
      </c>
      <c r="M123" s="32">
        <f t="shared" si="35"/>
        <v>0</v>
      </c>
    </row>
    <row r="124" spans="1:13" ht="15.75">
      <c r="A124" s="189"/>
      <c r="B124" s="190"/>
      <c r="C124" s="191"/>
      <c r="D124" s="18"/>
      <c r="E124" s="18"/>
      <c r="F124" s="19" t="s">
        <v>1</v>
      </c>
      <c r="G124" s="17"/>
      <c r="H124" s="4"/>
      <c r="I124" s="4"/>
      <c r="J124" s="4"/>
      <c r="K124" s="4"/>
      <c r="L124" s="11"/>
      <c r="M124" s="12">
        <f t="shared" si="35"/>
        <v>0</v>
      </c>
    </row>
    <row r="125" spans="1:13" ht="15.75">
      <c r="A125" s="189"/>
      <c r="B125" s="190"/>
      <c r="C125" s="191"/>
      <c r="D125" s="18"/>
      <c r="E125" s="18"/>
      <c r="F125" s="19" t="s">
        <v>2</v>
      </c>
      <c r="G125" s="17"/>
      <c r="H125" s="4"/>
      <c r="I125" s="4"/>
      <c r="J125" s="4"/>
      <c r="K125" s="4"/>
      <c r="L125" s="11"/>
      <c r="M125" s="12">
        <f t="shared" si="35"/>
        <v>0</v>
      </c>
    </row>
    <row r="126" spans="1:13" ht="15.75">
      <c r="A126" s="189"/>
      <c r="B126" s="190"/>
      <c r="C126" s="191"/>
      <c r="D126" s="18"/>
      <c r="E126" s="18"/>
      <c r="F126" s="19" t="s">
        <v>3</v>
      </c>
      <c r="G126" s="17"/>
      <c r="H126" s="4"/>
      <c r="I126" s="4"/>
      <c r="J126" s="4"/>
      <c r="K126" s="4"/>
      <c r="L126" s="11"/>
      <c r="M126" s="12">
        <f t="shared" si="35"/>
        <v>0</v>
      </c>
    </row>
    <row r="127" spans="1:13" ht="15.75">
      <c r="A127" s="192" t="s">
        <v>48</v>
      </c>
      <c r="B127" s="193"/>
      <c r="C127" s="199">
        <v>47083</v>
      </c>
      <c r="D127" s="200"/>
      <c r="E127" s="271" t="s">
        <v>49</v>
      </c>
      <c r="F127" s="271"/>
      <c r="G127" s="30">
        <f aca="true" t="shared" si="37" ref="G127:M127">SUM(G128:G130)</f>
        <v>9</v>
      </c>
      <c r="H127" s="31">
        <f t="shared" si="37"/>
        <v>40800</v>
      </c>
      <c r="I127" s="31">
        <f t="shared" si="37"/>
        <v>1000</v>
      </c>
      <c r="J127" s="31">
        <f t="shared" si="37"/>
        <v>0</v>
      </c>
      <c r="K127" s="31">
        <f t="shared" si="37"/>
        <v>0</v>
      </c>
      <c r="L127" s="31">
        <f t="shared" si="37"/>
        <v>0</v>
      </c>
      <c r="M127" s="31">
        <f t="shared" si="37"/>
        <v>41800</v>
      </c>
    </row>
    <row r="128" spans="1:13" ht="15.75">
      <c r="A128" s="189"/>
      <c r="B128" s="190"/>
      <c r="C128" s="191"/>
      <c r="D128" s="18"/>
      <c r="E128" s="18"/>
      <c r="F128" s="19" t="s">
        <v>1</v>
      </c>
      <c r="G128" s="17">
        <v>9</v>
      </c>
      <c r="H128" s="11">
        <v>40800</v>
      </c>
      <c r="I128" s="4">
        <v>1000</v>
      </c>
      <c r="J128" s="4"/>
      <c r="K128" s="4"/>
      <c r="L128" s="11"/>
      <c r="M128" s="12">
        <f t="shared" si="35"/>
        <v>41800</v>
      </c>
    </row>
    <row r="129" spans="1:13" ht="15.75">
      <c r="A129" s="189"/>
      <c r="B129" s="190"/>
      <c r="C129" s="191"/>
      <c r="D129" s="18"/>
      <c r="E129" s="18"/>
      <c r="F129" s="19" t="s">
        <v>2</v>
      </c>
      <c r="G129" s="17"/>
      <c r="H129" s="4"/>
      <c r="I129" s="4"/>
      <c r="J129" s="4"/>
      <c r="K129" s="4"/>
      <c r="L129" s="11">
        <v>0</v>
      </c>
      <c r="M129" s="12">
        <f t="shared" si="35"/>
        <v>0</v>
      </c>
    </row>
    <row r="130" spans="1:13" ht="15.75">
      <c r="A130" s="189"/>
      <c r="B130" s="190"/>
      <c r="C130" s="191"/>
      <c r="D130" s="18"/>
      <c r="E130" s="18"/>
      <c r="F130" s="19" t="s">
        <v>3</v>
      </c>
      <c r="G130" s="17"/>
      <c r="H130" s="4"/>
      <c r="I130" s="4"/>
      <c r="J130" s="4"/>
      <c r="K130" s="4"/>
      <c r="L130" s="11">
        <v>0</v>
      </c>
      <c r="M130" s="12">
        <f t="shared" si="35"/>
        <v>0</v>
      </c>
    </row>
    <row r="131" spans="1:13" ht="14.25" customHeight="1">
      <c r="A131" s="206" t="s">
        <v>50</v>
      </c>
      <c r="B131" s="207"/>
      <c r="C131" s="208" t="s">
        <v>51</v>
      </c>
      <c r="D131" s="279" t="s">
        <v>52</v>
      </c>
      <c r="E131" s="279"/>
      <c r="F131" s="279"/>
      <c r="G131" s="124">
        <f aca="true" t="shared" si="38" ref="G131:M134">G135+G139+G143</f>
        <v>9</v>
      </c>
      <c r="H131" s="125">
        <f t="shared" si="38"/>
        <v>49300</v>
      </c>
      <c r="I131" s="125">
        <f t="shared" si="38"/>
        <v>3000</v>
      </c>
      <c r="J131" s="125">
        <f t="shared" si="38"/>
        <v>0</v>
      </c>
      <c r="K131" s="125">
        <f t="shared" si="38"/>
        <v>0</v>
      </c>
      <c r="L131" s="125">
        <f t="shared" si="38"/>
        <v>0</v>
      </c>
      <c r="M131" s="125">
        <f t="shared" si="38"/>
        <v>52300</v>
      </c>
    </row>
    <row r="132" spans="1:13" ht="15.75">
      <c r="A132" s="189"/>
      <c r="B132" s="190"/>
      <c r="C132" s="191"/>
      <c r="D132" s="18"/>
      <c r="E132" s="18"/>
      <c r="F132" s="19" t="s">
        <v>1</v>
      </c>
      <c r="G132" s="17">
        <f t="shared" si="38"/>
        <v>9</v>
      </c>
      <c r="H132" s="11">
        <f>H136</f>
        <v>49300</v>
      </c>
      <c r="I132" s="4">
        <f>I136</f>
        <v>3000</v>
      </c>
      <c r="J132" s="4">
        <f t="shared" si="38"/>
        <v>0</v>
      </c>
      <c r="K132" s="4">
        <f t="shared" si="38"/>
        <v>0</v>
      </c>
      <c r="L132" s="11">
        <f t="shared" si="38"/>
        <v>0</v>
      </c>
      <c r="M132" s="12">
        <f t="shared" si="38"/>
        <v>52300</v>
      </c>
    </row>
    <row r="133" spans="1:13" ht="14.25" customHeight="1">
      <c r="A133" s="189"/>
      <c r="B133" s="190"/>
      <c r="C133" s="191"/>
      <c r="D133" s="18"/>
      <c r="E133" s="18"/>
      <c r="F133" s="19" t="s">
        <v>2</v>
      </c>
      <c r="G133" s="17"/>
      <c r="H133" s="4">
        <f t="shared" si="38"/>
        <v>0</v>
      </c>
      <c r="I133" s="4">
        <f t="shared" si="38"/>
        <v>0</v>
      </c>
      <c r="J133" s="4">
        <f t="shared" si="38"/>
        <v>0</v>
      </c>
      <c r="K133" s="4">
        <f t="shared" si="38"/>
        <v>0</v>
      </c>
      <c r="L133" s="11">
        <f t="shared" si="38"/>
        <v>0</v>
      </c>
      <c r="M133" s="12">
        <f t="shared" si="38"/>
        <v>0</v>
      </c>
    </row>
    <row r="134" spans="1:13" ht="15.75">
      <c r="A134" s="189"/>
      <c r="B134" s="190"/>
      <c r="C134" s="191"/>
      <c r="D134" s="18"/>
      <c r="E134" s="18"/>
      <c r="F134" s="19" t="s">
        <v>3</v>
      </c>
      <c r="G134" s="17"/>
      <c r="H134" s="4">
        <f t="shared" si="38"/>
        <v>0</v>
      </c>
      <c r="I134" s="4">
        <f t="shared" si="38"/>
        <v>0</v>
      </c>
      <c r="J134" s="4">
        <f t="shared" si="38"/>
        <v>0</v>
      </c>
      <c r="K134" s="4">
        <f t="shared" si="38"/>
        <v>0</v>
      </c>
      <c r="L134" s="11">
        <f t="shared" si="38"/>
        <v>0</v>
      </c>
      <c r="M134" s="12">
        <f t="shared" si="38"/>
        <v>0</v>
      </c>
    </row>
    <row r="135" spans="1:13" ht="15" customHeight="1">
      <c r="A135" s="192" t="s">
        <v>53</v>
      </c>
      <c r="B135" s="193"/>
      <c r="C135" s="199">
        <v>48003</v>
      </c>
      <c r="D135" s="200"/>
      <c r="E135" s="271" t="s">
        <v>92</v>
      </c>
      <c r="F135" s="271"/>
      <c r="G135" s="30">
        <f aca="true" t="shared" si="39" ref="G135:M135">SUM(G136:G138)</f>
        <v>9</v>
      </c>
      <c r="H135" s="31">
        <f t="shared" si="39"/>
        <v>49300</v>
      </c>
      <c r="I135" s="31">
        <f t="shared" si="39"/>
        <v>3000</v>
      </c>
      <c r="J135" s="31">
        <f t="shared" si="39"/>
        <v>0</v>
      </c>
      <c r="K135" s="31">
        <f t="shared" si="39"/>
        <v>0</v>
      </c>
      <c r="L135" s="31">
        <f t="shared" si="39"/>
        <v>0</v>
      </c>
      <c r="M135" s="31">
        <f t="shared" si="39"/>
        <v>52300</v>
      </c>
    </row>
    <row r="136" spans="1:13" ht="15.75">
      <c r="A136" s="189"/>
      <c r="B136" s="190"/>
      <c r="C136" s="191"/>
      <c r="D136" s="18"/>
      <c r="E136" s="18"/>
      <c r="F136" s="19" t="s">
        <v>1</v>
      </c>
      <c r="G136" s="17">
        <v>9</v>
      </c>
      <c r="H136" s="11">
        <v>49300</v>
      </c>
      <c r="I136" s="4">
        <v>3000</v>
      </c>
      <c r="J136" s="4"/>
      <c r="K136" s="4"/>
      <c r="L136" s="11"/>
      <c r="M136" s="12">
        <f aca="true" t="shared" si="40" ref="M136:M146">SUM(H136:L136)</f>
        <v>52300</v>
      </c>
    </row>
    <row r="137" spans="1:13" ht="14.25" customHeight="1">
      <c r="A137" s="189"/>
      <c r="B137" s="190"/>
      <c r="C137" s="191"/>
      <c r="D137" s="18"/>
      <c r="E137" s="18"/>
      <c r="F137" s="19" t="s">
        <v>2</v>
      </c>
      <c r="G137" s="17"/>
      <c r="H137" s="4"/>
      <c r="I137" s="4"/>
      <c r="J137" s="4"/>
      <c r="K137" s="4"/>
      <c r="L137" s="11">
        <v>0</v>
      </c>
      <c r="M137" s="12">
        <f t="shared" si="40"/>
        <v>0</v>
      </c>
    </row>
    <row r="138" spans="1:13" ht="15.75">
      <c r="A138" s="189"/>
      <c r="B138" s="190"/>
      <c r="C138" s="191"/>
      <c r="D138" s="18"/>
      <c r="E138" s="18"/>
      <c r="F138" s="19" t="s">
        <v>3</v>
      </c>
      <c r="G138" s="17"/>
      <c r="H138" s="4"/>
      <c r="I138" s="4"/>
      <c r="J138" s="4"/>
      <c r="K138" s="4"/>
      <c r="L138" s="11">
        <v>0</v>
      </c>
      <c r="M138" s="12">
        <f t="shared" si="40"/>
        <v>0</v>
      </c>
    </row>
    <row r="139" spans="1:13" ht="15.75" customHeight="1">
      <c r="A139" s="192" t="s">
        <v>54</v>
      </c>
      <c r="B139" s="193"/>
      <c r="C139" s="199">
        <v>48043</v>
      </c>
      <c r="D139" s="200"/>
      <c r="E139" s="271" t="s">
        <v>55</v>
      </c>
      <c r="F139" s="271"/>
      <c r="G139" s="30">
        <f aca="true" t="shared" si="41" ref="G139:L139">SUM(G140:G142)</f>
        <v>0</v>
      </c>
      <c r="H139" s="31">
        <f t="shared" si="41"/>
        <v>0</v>
      </c>
      <c r="I139" s="31">
        <f t="shared" si="41"/>
        <v>0</v>
      </c>
      <c r="J139" s="31">
        <f t="shared" si="41"/>
        <v>0</v>
      </c>
      <c r="K139" s="31">
        <f t="shared" si="41"/>
        <v>0</v>
      </c>
      <c r="L139" s="31">
        <f t="shared" si="41"/>
        <v>0</v>
      </c>
      <c r="M139" s="32">
        <f t="shared" si="40"/>
        <v>0</v>
      </c>
    </row>
    <row r="140" spans="1:13" ht="13.5" customHeight="1">
      <c r="A140" s="189"/>
      <c r="B140" s="190"/>
      <c r="C140" s="191"/>
      <c r="D140" s="18"/>
      <c r="E140" s="18"/>
      <c r="F140" s="19" t="s">
        <v>1</v>
      </c>
      <c r="G140" s="17"/>
      <c r="H140" s="4"/>
      <c r="I140" s="4"/>
      <c r="J140" s="4"/>
      <c r="K140" s="4"/>
      <c r="L140" s="11"/>
      <c r="M140" s="12">
        <f t="shared" si="40"/>
        <v>0</v>
      </c>
    </row>
    <row r="141" spans="1:13" ht="15.75">
      <c r="A141" s="189"/>
      <c r="B141" s="190"/>
      <c r="C141" s="191"/>
      <c r="D141" s="18"/>
      <c r="E141" s="18"/>
      <c r="F141" s="19" t="s">
        <v>2</v>
      </c>
      <c r="G141" s="17"/>
      <c r="H141" s="4"/>
      <c r="I141" s="4"/>
      <c r="J141" s="4"/>
      <c r="K141" s="4"/>
      <c r="L141" s="11"/>
      <c r="M141" s="12">
        <f t="shared" si="40"/>
        <v>0</v>
      </c>
    </row>
    <row r="142" spans="1:13" ht="15.75">
      <c r="A142" s="189"/>
      <c r="B142" s="190"/>
      <c r="C142" s="191"/>
      <c r="D142" s="18"/>
      <c r="E142" s="18"/>
      <c r="F142" s="19" t="s">
        <v>3</v>
      </c>
      <c r="G142" s="17"/>
      <c r="H142" s="4"/>
      <c r="I142" s="4"/>
      <c r="J142" s="4"/>
      <c r="K142" s="4"/>
      <c r="L142" s="11"/>
      <c r="M142" s="12">
        <f t="shared" si="40"/>
        <v>0</v>
      </c>
    </row>
    <row r="143" spans="1:13" ht="15.75">
      <c r="A143" s="192" t="s">
        <v>56</v>
      </c>
      <c r="B143" s="193"/>
      <c r="C143" s="199">
        <v>48083</v>
      </c>
      <c r="D143" s="200"/>
      <c r="E143" s="271" t="s">
        <v>57</v>
      </c>
      <c r="F143" s="271"/>
      <c r="G143" s="30">
        <f aca="true" t="shared" si="42" ref="G143:L143">SUM(G144:G146)</f>
        <v>0</v>
      </c>
      <c r="H143" s="31">
        <f t="shared" si="42"/>
        <v>0</v>
      </c>
      <c r="I143" s="31">
        <f t="shared" si="42"/>
        <v>0</v>
      </c>
      <c r="J143" s="31">
        <f t="shared" si="42"/>
        <v>0</v>
      </c>
      <c r="K143" s="31">
        <f t="shared" si="42"/>
        <v>0</v>
      </c>
      <c r="L143" s="31">
        <f t="shared" si="42"/>
        <v>0</v>
      </c>
      <c r="M143" s="32">
        <f t="shared" si="40"/>
        <v>0</v>
      </c>
    </row>
    <row r="144" spans="1:13" ht="15.75">
      <c r="A144" s="189"/>
      <c r="B144" s="190"/>
      <c r="C144" s="191"/>
      <c r="D144" s="18"/>
      <c r="E144" s="18"/>
      <c r="F144" s="19" t="s">
        <v>1</v>
      </c>
      <c r="G144" s="17"/>
      <c r="H144" s="4"/>
      <c r="I144" s="4"/>
      <c r="J144" s="4"/>
      <c r="K144" s="4"/>
      <c r="L144" s="11"/>
      <c r="M144" s="12">
        <f t="shared" si="40"/>
        <v>0</v>
      </c>
    </row>
    <row r="145" spans="1:13" ht="15.75">
      <c r="A145" s="189"/>
      <c r="B145" s="190"/>
      <c r="C145" s="191"/>
      <c r="D145" s="18"/>
      <c r="E145" s="18"/>
      <c r="F145" s="19" t="s">
        <v>2</v>
      </c>
      <c r="G145" s="17"/>
      <c r="H145" s="4"/>
      <c r="I145" s="4"/>
      <c r="J145" s="4"/>
      <c r="K145" s="4"/>
      <c r="L145" s="11"/>
      <c r="M145" s="12">
        <f t="shared" si="40"/>
        <v>0</v>
      </c>
    </row>
    <row r="146" spans="1:13" ht="15.75">
      <c r="A146" s="189"/>
      <c r="B146" s="190"/>
      <c r="C146" s="191"/>
      <c r="D146" s="18"/>
      <c r="E146" s="18"/>
      <c r="F146" s="19" t="s">
        <v>3</v>
      </c>
      <c r="G146" s="17"/>
      <c r="H146" s="4"/>
      <c r="I146" s="4"/>
      <c r="J146" s="4"/>
      <c r="K146" s="4"/>
      <c r="L146" s="11"/>
      <c r="M146" s="12">
        <f t="shared" si="40"/>
        <v>0</v>
      </c>
    </row>
    <row r="147" spans="1:13" ht="15.75" customHeight="1">
      <c r="A147" s="194">
        <v>1.11</v>
      </c>
      <c r="B147" s="195"/>
      <c r="C147" s="223">
        <v>650</v>
      </c>
      <c r="D147" s="279" t="s">
        <v>102</v>
      </c>
      <c r="E147" s="279"/>
      <c r="F147" s="279"/>
      <c r="G147" s="124">
        <f aca="true" t="shared" si="43" ref="G147:M150">G151+G155+G159</f>
        <v>10</v>
      </c>
      <c r="H147" s="125">
        <f t="shared" si="43"/>
        <v>58700</v>
      </c>
      <c r="I147" s="125">
        <f t="shared" si="43"/>
        <v>2000</v>
      </c>
      <c r="J147" s="125">
        <f t="shared" si="43"/>
        <v>0</v>
      </c>
      <c r="K147" s="125">
        <f t="shared" si="43"/>
        <v>0</v>
      </c>
      <c r="L147" s="125">
        <f t="shared" si="43"/>
        <v>0</v>
      </c>
      <c r="M147" s="125">
        <f t="shared" si="43"/>
        <v>60700</v>
      </c>
    </row>
    <row r="148" spans="1:13" ht="15.75">
      <c r="A148" s="189"/>
      <c r="B148" s="190"/>
      <c r="C148" s="191"/>
      <c r="D148" s="18"/>
      <c r="E148" s="18"/>
      <c r="F148" s="19" t="s">
        <v>1</v>
      </c>
      <c r="G148" s="17">
        <f t="shared" si="43"/>
        <v>10</v>
      </c>
      <c r="H148" s="11">
        <f>H152</f>
        <v>58700</v>
      </c>
      <c r="I148" s="4">
        <f t="shared" si="43"/>
        <v>2000</v>
      </c>
      <c r="J148" s="4">
        <f t="shared" si="43"/>
        <v>0</v>
      </c>
      <c r="K148" s="4">
        <f t="shared" si="43"/>
        <v>0</v>
      </c>
      <c r="L148" s="11">
        <f t="shared" si="43"/>
        <v>0</v>
      </c>
      <c r="M148" s="12">
        <f t="shared" si="43"/>
        <v>60700</v>
      </c>
    </row>
    <row r="149" spans="1:13" ht="15.75">
      <c r="A149" s="189"/>
      <c r="B149" s="190"/>
      <c r="C149" s="191"/>
      <c r="D149" s="18"/>
      <c r="E149" s="18"/>
      <c r="F149" s="19" t="s">
        <v>2</v>
      </c>
      <c r="G149" s="17"/>
      <c r="H149" s="11">
        <f t="shared" si="43"/>
        <v>0</v>
      </c>
      <c r="I149" s="4">
        <f t="shared" si="43"/>
        <v>0</v>
      </c>
      <c r="J149" s="4">
        <f t="shared" si="43"/>
        <v>0</v>
      </c>
      <c r="K149" s="4">
        <f t="shared" si="43"/>
        <v>0</v>
      </c>
      <c r="L149" s="11">
        <f t="shared" si="43"/>
        <v>0</v>
      </c>
      <c r="M149" s="12">
        <f t="shared" si="43"/>
        <v>0</v>
      </c>
    </row>
    <row r="150" spans="1:13" ht="15.75">
      <c r="A150" s="189"/>
      <c r="B150" s="190"/>
      <c r="C150" s="191"/>
      <c r="D150" s="18"/>
      <c r="E150" s="18"/>
      <c r="F150" s="19" t="s">
        <v>3</v>
      </c>
      <c r="G150" s="17"/>
      <c r="H150" s="11">
        <f t="shared" si="43"/>
        <v>0</v>
      </c>
      <c r="I150" s="4">
        <f t="shared" si="43"/>
        <v>0</v>
      </c>
      <c r="J150" s="4">
        <f t="shared" si="43"/>
        <v>0</v>
      </c>
      <c r="K150" s="4">
        <f t="shared" si="43"/>
        <v>0</v>
      </c>
      <c r="L150" s="11">
        <f t="shared" si="43"/>
        <v>0</v>
      </c>
      <c r="M150" s="12">
        <f t="shared" si="43"/>
        <v>0</v>
      </c>
    </row>
    <row r="151" spans="1:13" ht="15.75">
      <c r="A151" s="192" t="s">
        <v>58</v>
      </c>
      <c r="B151" s="193"/>
      <c r="C151" s="199">
        <v>65015</v>
      </c>
      <c r="D151" s="200"/>
      <c r="E151" s="271" t="s">
        <v>59</v>
      </c>
      <c r="F151" s="271"/>
      <c r="G151" s="30">
        <f aca="true" t="shared" si="44" ref="G151:M151">SUM(G152:G154)</f>
        <v>10</v>
      </c>
      <c r="H151" s="30">
        <f t="shared" si="44"/>
        <v>58700</v>
      </c>
      <c r="I151" s="30">
        <f t="shared" si="44"/>
        <v>2000</v>
      </c>
      <c r="J151" s="30">
        <f t="shared" si="44"/>
        <v>0</v>
      </c>
      <c r="K151" s="30">
        <f t="shared" si="44"/>
        <v>0</v>
      </c>
      <c r="L151" s="30">
        <f t="shared" si="44"/>
        <v>0</v>
      </c>
      <c r="M151" s="30">
        <f t="shared" si="44"/>
        <v>60700</v>
      </c>
    </row>
    <row r="152" spans="1:13" ht="15.75">
      <c r="A152" s="189"/>
      <c r="B152" s="190"/>
      <c r="C152" s="191"/>
      <c r="D152" s="18"/>
      <c r="E152" s="18"/>
      <c r="F152" s="19" t="s">
        <v>1</v>
      </c>
      <c r="G152" s="17">
        <v>10</v>
      </c>
      <c r="H152" s="11">
        <v>58700</v>
      </c>
      <c r="I152" s="4">
        <v>2000</v>
      </c>
      <c r="J152" s="4"/>
      <c r="K152" s="4"/>
      <c r="L152" s="11"/>
      <c r="M152" s="12">
        <f aca="true" t="shared" si="45" ref="M152:M162">SUM(H152:L152)</f>
        <v>60700</v>
      </c>
    </row>
    <row r="153" spans="1:13" ht="15.75">
      <c r="A153" s="189"/>
      <c r="B153" s="190"/>
      <c r="C153" s="191"/>
      <c r="D153" s="18"/>
      <c r="E153" s="18"/>
      <c r="F153" s="19" t="s">
        <v>2</v>
      </c>
      <c r="G153" s="17"/>
      <c r="H153" s="4"/>
      <c r="I153" s="4"/>
      <c r="J153" s="4"/>
      <c r="K153" s="4"/>
      <c r="L153" s="11">
        <v>0</v>
      </c>
      <c r="M153" s="12">
        <f t="shared" si="45"/>
        <v>0</v>
      </c>
    </row>
    <row r="154" spans="1:13" ht="15.75">
      <c r="A154" s="189"/>
      <c r="B154" s="190"/>
      <c r="C154" s="191"/>
      <c r="D154" s="18"/>
      <c r="E154" s="18"/>
      <c r="F154" s="19" t="s">
        <v>3</v>
      </c>
      <c r="G154" s="17"/>
      <c r="H154" s="4"/>
      <c r="I154" s="4"/>
      <c r="J154" s="4"/>
      <c r="K154" s="4"/>
      <c r="L154" s="11">
        <v>0</v>
      </c>
      <c r="M154" s="12">
        <f t="shared" si="45"/>
        <v>0</v>
      </c>
    </row>
    <row r="155" spans="1:13" ht="15.75" customHeight="1">
      <c r="A155" s="192" t="s">
        <v>60</v>
      </c>
      <c r="B155" s="193"/>
      <c r="C155" s="199">
        <v>65215</v>
      </c>
      <c r="D155" s="200"/>
      <c r="E155" s="271" t="s">
        <v>61</v>
      </c>
      <c r="F155" s="271"/>
      <c r="G155" s="30">
        <f aca="true" t="shared" si="46" ref="G155:L155">SUM(G156:G158)</f>
        <v>0</v>
      </c>
      <c r="H155" s="31">
        <f t="shared" si="46"/>
        <v>0</v>
      </c>
      <c r="I155" s="31">
        <f t="shared" si="46"/>
        <v>0</v>
      </c>
      <c r="J155" s="31">
        <f t="shared" si="46"/>
        <v>0</v>
      </c>
      <c r="K155" s="31">
        <f t="shared" si="46"/>
        <v>0</v>
      </c>
      <c r="L155" s="31">
        <f t="shared" si="46"/>
        <v>0</v>
      </c>
      <c r="M155" s="32">
        <f t="shared" si="45"/>
        <v>0</v>
      </c>
    </row>
    <row r="156" spans="1:13" ht="15.75">
      <c r="A156" s="189"/>
      <c r="B156" s="190"/>
      <c r="C156" s="191"/>
      <c r="D156" s="18"/>
      <c r="E156" s="18"/>
      <c r="F156" s="19" t="s">
        <v>1</v>
      </c>
      <c r="G156" s="17"/>
      <c r="H156" s="4"/>
      <c r="I156" s="4"/>
      <c r="J156" s="4"/>
      <c r="K156" s="4"/>
      <c r="L156" s="11"/>
      <c r="M156" s="12">
        <f t="shared" si="45"/>
        <v>0</v>
      </c>
    </row>
    <row r="157" spans="1:13" ht="15.75">
      <c r="A157" s="189"/>
      <c r="B157" s="190"/>
      <c r="C157" s="191"/>
      <c r="D157" s="18"/>
      <c r="E157" s="18"/>
      <c r="F157" s="19" t="s">
        <v>2</v>
      </c>
      <c r="G157" s="17"/>
      <c r="H157" s="4"/>
      <c r="I157" s="4"/>
      <c r="J157" s="4"/>
      <c r="K157" s="4"/>
      <c r="L157" s="11"/>
      <c r="M157" s="12">
        <f t="shared" si="45"/>
        <v>0</v>
      </c>
    </row>
    <row r="158" spans="1:13" ht="15.75">
      <c r="A158" s="189"/>
      <c r="B158" s="190"/>
      <c r="C158" s="191"/>
      <c r="D158" s="18"/>
      <c r="E158" s="18"/>
      <c r="F158" s="19" t="s">
        <v>3</v>
      </c>
      <c r="G158" s="17"/>
      <c r="H158" s="4"/>
      <c r="I158" s="4"/>
      <c r="J158" s="4"/>
      <c r="K158" s="4"/>
      <c r="L158" s="11"/>
      <c r="M158" s="12">
        <f t="shared" si="45"/>
        <v>0</v>
      </c>
    </row>
    <row r="159" spans="1:13" ht="15.75">
      <c r="A159" s="192" t="s">
        <v>62</v>
      </c>
      <c r="B159" s="193"/>
      <c r="C159" s="199">
        <v>65415</v>
      </c>
      <c r="D159" s="200"/>
      <c r="E159" s="271" t="s">
        <v>13</v>
      </c>
      <c r="F159" s="271"/>
      <c r="G159" s="30">
        <f aca="true" t="shared" si="47" ref="G159:L159">SUM(G160:G162)</f>
        <v>0</v>
      </c>
      <c r="H159" s="31">
        <f t="shared" si="47"/>
        <v>0</v>
      </c>
      <c r="I159" s="31">
        <f t="shared" si="47"/>
        <v>0</v>
      </c>
      <c r="J159" s="31">
        <f t="shared" si="47"/>
        <v>0</v>
      </c>
      <c r="K159" s="31">
        <f t="shared" si="47"/>
        <v>0</v>
      </c>
      <c r="L159" s="31">
        <f t="shared" si="47"/>
        <v>0</v>
      </c>
      <c r="M159" s="32">
        <f t="shared" si="45"/>
        <v>0</v>
      </c>
    </row>
    <row r="160" spans="1:13" ht="15.75">
      <c r="A160" s="189"/>
      <c r="B160" s="190"/>
      <c r="C160" s="191"/>
      <c r="D160" s="18"/>
      <c r="E160" s="18"/>
      <c r="F160" s="19" t="s">
        <v>1</v>
      </c>
      <c r="G160" s="17"/>
      <c r="H160" s="4"/>
      <c r="I160" s="4"/>
      <c r="J160" s="4"/>
      <c r="K160" s="4"/>
      <c r="L160" s="11"/>
      <c r="M160" s="12">
        <f t="shared" si="45"/>
        <v>0</v>
      </c>
    </row>
    <row r="161" spans="1:13" ht="15.75">
      <c r="A161" s="189"/>
      <c r="B161" s="190"/>
      <c r="C161" s="191"/>
      <c r="D161" s="18"/>
      <c r="E161" s="18"/>
      <c r="F161" s="19" t="s">
        <v>2</v>
      </c>
      <c r="G161" s="17"/>
      <c r="H161" s="4"/>
      <c r="I161" s="4"/>
      <c r="J161" s="4"/>
      <c r="K161" s="4"/>
      <c r="L161" s="11"/>
      <c r="M161" s="12">
        <f t="shared" si="45"/>
        <v>0</v>
      </c>
    </row>
    <row r="162" spans="1:13" ht="15.75">
      <c r="A162" s="189"/>
      <c r="B162" s="190"/>
      <c r="C162" s="191"/>
      <c r="D162" s="18"/>
      <c r="E162" s="18"/>
      <c r="F162" s="19" t="s">
        <v>3</v>
      </c>
      <c r="G162" s="17"/>
      <c r="H162" s="4"/>
      <c r="I162" s="4"/>
      <c r="J162" s="4"/>
      <c r="K162" s="4"/>
      <c r="L162" s="11"/>
      <c r="M162" s="12">
        <f t="shared" si="45"/>
        <v>0</v>
      </c>
    </row>
    <row r="163" spans="1:13" ht="15.75" customHeight="1">
      <c r="A163" s="194">
        <v>1.14</v>
      </c>
      <c r="B163" s="195"/>
      <c r="C163" s="223">
        <v>660</v>
      </c>
      <c r="D163" s="279" t="s">
        <v>103</v>
      </c>
      <c r="E163" s="279"/>
      <c r="F163" s="279"/>
      <c r="G163" s="124">
        <f aca="true" t="shared" si="48" ref="G163:M166">G167+G171</f>
        <v>6</v>
      </c>
      <c r="H163" s="125">
        <f t="shared" si="48"/>
        <v>38200</v>
      </c>
      <c r="I163" s="125">
        <f t="shared" si="48"/>
        <v>2000</v>
      </c>
      <c r="J163" s="125">
        <f t="shared" si="48"/>
        <v>0</v>
      </c>
      <c r="K163" s="125">
        <f t="shared" si="48"/>
        <v>0</v>
      </c>
      <c r="L163" s="125">
        <f t="shared" si="48"/>
        <v>150000</v>
      </c>
      <c r="M163" s="125">
        <f t="shared" si="48"/>
        <v>190200</v>
      </c>
    </row>
    <row r="164" spans="1:13" ht="15.75">
      <c r="A164" s="189"/>
      <c r="B164" s="190"/>
      <c r="C164" s="191"/>
      <c r="D164" s="18"/>
      <c r="E164" s="18"/>
      <c r="F164" s="19" t="s">
        <v>1</v>
      </c>
      <c r="G164" s="17">
        <f t="shared" si="48"/>
        <v>6</v>
      </c>
      <c r="H164" s="11">
        <f t="shared" si="48"/>
        <v>38200</v>
      </c>
      <c r="I164" s="4">
        <f t="shared" si="48"/>
        <v>2000</v>
      </c>
      <c r="J164" s="4">
        <f>J168+J172</f>
        <v>0</v>
      </c>
      <c r="K164" s="4">
        <f>K168+K172</f>
        <v>0</v>
      </c>
      <c r="L164" s="4">
        <f>L168+L172</f>
        <v>100000</v>
      </c>
      <c r="M164" s="4">
        <f>M168+M172</f>
        <v>140200</v>
      </c>
    </row>
    <row r="165" spans="1:13" ht="15.75">
      <c r="A165" s="189"/>
      <c r="B165" s="190"/>
      <c r="C165" s="191"/>
      <c r="D165" s="18"/>
      <c r="E165" s="18"/>
      <c r="F165" s="19" t="s">
        <v>2</v>
      </c>
      <c r="G165" s="17"/>
      <c r="H165" s="4">
        <f t="shared" si="48"/>
        <v>0</v>
      </c>
      <c r="I165" s="4">
        <f t="shared" si="48"/>
        <v>0</v>
      </c>
      <c r="J165" s="4">
        <f t="shared" si="48"/>
        <v>0</v>
      </c>
      <c r="K165" s="4">
        <f t="shared" si="48"/>
        <v>0</v>
      </c>
      <c r="L165" s="11">
        <f>L169</f>
        <v>50000</v>
      </c>
      <c r="M165" s="12">
        <f t="shared" si="48"/>
        <v>50000</v>
      </c>
    </row>
    <row r="166" spans="1:13" ht="14.25" customHeight="1">
      <c r="A166" s="189"/>
      <c r="B166" s="190"/>
      <c r="C166" s="191"/>
      <c r="D166" s="18"/>
      <c r="E166" s="18"/>
      <c r="F166" s="19" t="s">
        <v>3</v>
      </c>
      <c r="G166" s="17"/>
      <c r="H166" s="4">
        <f t="shared" si="48"/>
        <v>0</v>
      </c>
      <c r="I166" s="4">
        <f t="shared" si="48"/>
        <v>0</v>
      </c>
      <c r="J166" s="4">
        <f t="shared" si="48"/>
        <v>0</v>
      </c>
      <c r="K166" s="4">
        <f t="shared" si="48"/>
        <v>0</v>
      </c>
      <c r="L166" s="11">
        <f t="shared" si="48"/>
        <v>0</v>
      </c>
      <c r="M166" s="12">
        <f t="shared" si="48"/>
        <v>0</v>
      </c>
    </row>
    <row r="167" spans="1:13" ht="15.75" customHeight="1">
      <c r="A167" s="192" t="s">
        <v>63</v>
      </c>
      <c r="B167" s="193"/>
      <c r="C167" s="199">
        <v>66320</v>
      </c>
      <c r="D167" s="200"/>
      <c r="E167" s="271" t="s">
        <v>64</v>
      </c>
      <c r="F167" s="271"/>
      <c r="G167" s="30">
        <f aca="true" t="shared" si="49" ref="G167:L167">SUM(G168:G170)</f>
        <v>6</v>
      </c>
      <c r="H167" s="31">
        <f t="shared" si="49"/>
        <v>38200</v>
      </c>
      <c r="I167" s="31">
        <f t="shared" si="49"/>
        <v>2000</v>
      </c>
      <c r="J167" s="31">
        <f t="shared" si="49"/>
        <v>0</v>
      </c>
      <c r="K167" s="31">
        <f t="shared" si="49"/>
        <v>0</v>
      </c>
      <c r="L167" s="31">
        <f t="shared" si="49"/>
        <v>150000</v>
      </c>
      <c r="M167" s="32">
        <f aca="true" t="shared" si="50" ref="M167:M174">SUM(H167:L167)</f>
        <v>190200</v>
      </c>
    </row>
    <row r="168" spans="1:13" ht="15.75">
      <c r="A168" s="189"/>
      <c r="B168" s="190"/>
      <c r="C168" s="191"/>
      <c r="D168" s="18"/>
      <c r="E168" s="18"/>
      <c r="F168" s="19" t="s">
        <v>1</v>
      </c>
      <c r="G168" s="17">
        <v>6</v>
      </c>
      <c r="H168" s="11">
        <v>38200</v>
      </c>
      <c r="I168" s="4">
        <v>2000</v>
      </c>
      <c r="J168" s="4"/>
      <c r="K168" s="4"/>
      <c r="L168" s="11">
        <v>100000</v>
      </c>
      <c r="M168" s="12">
        <f>SUM(H168:L168)</f>
        <v>140200</v>
      </c>
    </row>
    <row r="169" spans="1:13" ht="15.75">
      <c r="A169" s="189"/>
      <c r="B169" s="190"/>
      <c r="C169" s="191"/>
      <c r="D169" s="18"/>
      <c r="E169" s="18"/>
      <c r="F169" s="19" t="s">
        <v>2</v>
      </c>
      <c r="G169" s="17"/>
      <c r="H169" s="4"/>
      <c r="I169" s="4"/>
      <c r="J169" s="4"/>
      <c r="K169" s="4"/>
      <c r="L169" s="11">
        <v>50000</v>
      </c>
      <c r="M169" s="12">
        <f>SUM(H169:L169)</f>
        <v>50000</v>
      </c>
    </row>
    <row r="170" spans="1:13" ht="12" customHeight="1">
      <c r="A170" s="189"/>
      <c r="B170" s="190"/>
      <c r="C170" s="191"/>
      <c r="D170" s="18"/>
      <c r="E170" s="18"/>
      <c r="F170" s="19" t="s">
        <v>3</v>
      </c>
      <c r="G170" s="17"/>
      <c r="H170" s="4"/>
      <c r="I170" s="4"/>
      <c r="J170" s="4"/>
      <c r="K170" s="4"/>
      <c r="L170" s="11">
        <v>0</v>
      </c>
      <c r="M170" s="12">
        <f t="shared" si="50"/>
        <v>0</v>
      </c>
    </row>
    <row r="171" spans="1:13" ht="15.75">
      <c r="A171" s="192" t="s">
        <v>65</v>
      </c>
      <c r="B171" s="193"/>
      <c r="C171" s="199">
        <v>66520</v>
      </c>
      <c r="D171" s="200"/>
      <c r="E171" s="271" t="s">
        <v>66</v>
      </c>
      <c r="F171" s="271"/>
      <c r="G171" s="30">
        <f aca="true" t="shared" si="51" ref="G171:L171">SUM(G172:G174)</f>
        <v>0</v>
      </c>
      <c r="H171" s="31">
        <f t="shared" si="51"/>
        <v>0</v>
      </c>
      <c r="I171" s="31">
        <f t="shared" si="51"/>
        <v>0</v>
      </c>
      <c r="J171" s="31">
        <f t="shared" si="51"/>
        <v>0</v>
      </c>
      <c r="K171" s="31">
        <f t="shared" si="51"/>
        <v>0</v>
      </c>
      <c r="L171" s="31">
        <f t="shared" si="51"/>
        <v>0</v>
      </c>
      <c r="M171" s="32">
        <f t="shared" si="50"/>
        <v>0</v>
      </c>
    </row>
    <row r="172" spans="1:13" ht="15.75">
      <c r="A172" s="189"/>
      <c r="B172" s="190"/>
      <c r="C172" s="191"/>
      <c r="D172" s="18"/>
      <c r="E172" s="18"/>
      <c r="F172" s="19" t="s">
        <v>1</v>
      </c>
      <c r="G172" s="17"/>
      <c r="H172" s="4"/>
      <c r="I172" s="4"/>
      <c r="J172" s="4"/>
      <c r="K172" s="4"/>
      <c r="L172" s="11"/>
      <c r="M172" s="12">
        <f t="shared" si="50"/>
        <v>0</v>
      </c>
    </row>
    <row r="173" spans="1:13" ht="15.75">
      <c r="A173" s="189"/>
      <c r="B173" s="190"/>
      <c r="C173" s="191"/>
      <c r="D173" s="18"/>
      <c r="E173" s="18"/>
      <c r="F173" s="19" t="s">
        <v>2</v>
      </c>
      <c r="G173" s="17"/>
      <c r="H173" s="4"/>
      <c r="I173" s="4"/>
      <c r="J173" s="4"/>
      <c r="K173" s="4"/>
      <c r="L173" s="11"/>
      <c r="M173" s="12">
        <f t="shared" si="50"/>
        <v>0</v>
      </c>
    </row>
    <row r="174" spans="1:13" ht="13.5" customHeight="1">
      <c r="A174" s="189"/>
      <c r="B174" s="190"/>
      <c r="C174" s="191"/>
      <c r="D174" s="18"/>
      <c r="E174" s="18"/>
      <c r="F174" s="19" t="s">
        <v>3</v>
      </c>
      <c r="G174" s="17"/>
      <c r="H174" s="4"/>
      <c r="I174" s="4"/>
      <c r="J174" s="4"/>
      <c r="K174" s="4"/>
      <c r="L174" s="11"/>
      <c r="M174" s="12">
        <f t="shared" si="50"/>
        <v>0</v>
      </c>
    </row>
    <row r="175" spans="1:13" ht="15.75" customHeight="1">
      <c r="A175" s="194">
        <v>1.15</v>
      </c>
      <c r="B175" s="195"/>
      <c r="C175" s="223">
        <v>730</v>
      </c>
      <c r="D175" s="279" t="s">
        <v>85</v>
      </c>
      <c r="E175" s="279"/>
      <c r="F175" s="279"/>
      <c r="G175" s="124">
        <f>G176</f>
        <v>240</v>
      </c>
      <c r="H175" s="125">
        <f aca="true" t="shared" si="52" ref="H175:M175">H179+H183+H187</f>
        <v>1876124</v>
      </c>
      <c r="I175" s="125">
        <f t="shared" si="52"/>
        <v>570576</v>
      </c>
      <c r="J175" s="125">
        <f t="shared" si="52"/>
        <v>90000</v>
      </c>
      <c r="K175" s="125">
        <f t="shared" si="52"/>
        <v>25000</v>
      </c>
      <c r="L175" s="125">
        <f t="shared" si="52"/>
        <v>623960</v>
      </c>
      <c r="M175" s="125">
        <f t="shared" si="52"/>
        <v>3185660</v>
      </c>
    </row>
    <row r="176" spans="1:13" ht="15.75">
      <c r="A176" s="189"/>
      <c r="B176" s="190"/>
      <c r="C176" s="191"/>
      <c r="D176" s="18"/>
      <c r="E176" s="18"/>
      <c r="F176" s="19" t="s">
        <v>1</v>
      </c>
      <c r="G176" s="17">
        <f aca="true" t="shared" si="53" ref="G176:M176">G180+G184</f>
        <v>240</v>
      </c>
      <c r="H176" s="4">
        <f t="shared" si="53"/>
        <v>1866124</v>
      </c>
      <c r="I176" s="4">
        <f>I180+I184</f>
        <v>543576</v>
      </c>
      <c r="J176" s="4">
        <f>J184</f>
        <v>82000</v>
      </c>
      <c r="K176" s="4">
        <f t="shared" si="53"/>
        <v>0</v>
      </c>
      <c r="L176" s="4">
        <f t="shared" si="53"/>
        <v>623960</v>
      </c>
      <c r="M176" s="4">
        <f t="shared" si="53"/>
        <v>3115660</v>
      </c>
    </row>
    <row r="177" spans="1:13" ht="15.75">
      <c r="A177" s="189"/>
      <c r="B177" s="190"/>
      <c r="C177" s="191"/>
      <c r="D177" s="18"/>
      <c r="E177" s="18"/>
      <c r="F177" s="19" t="s">
        <v>2</v>
      </c>
      <c r="G177" s="17"/>
      <c r="H177" s="4">
        <f aca="true" t="shared" si="54" ref="H177:J178">H181+H185+H189+H193</f>
        <v>10000</v>
      </c>
      <c r="I177" s="4">
        <f>I181+I185+I189</f>
        <v>27000</v>
      </c>
      <c r="J177" s="4">
        <f t="shared" si="54"/>
        <v>8000</v>
      </c>
      <c r="K177" s="4">
        <f>K181+K185</f>
        <v>25000</v>
      </c>
      <c r="L177" s="4">
        <f>L181+L185+L189+L193</f>
        <v>0</v>
      </c>
      <c r="M177" s="4">
        <f>M181+M185</f>
        <v>70000</v>
      </c>
    </row>
    <row r="178" spans="1:13" ht="13.5" customHeight="1">
      <c r="A178" s="189"/>
      <c r="B178" s="190"/>
      <c r="C178" s="191"/>
      <c r="D178" s="18"/>
      <c r="E178" s="18"/>
      <c r="F178" s="19" t="s">
        <v>3</v>
      </c>
      <c r="G178" s="17"/>
      <c r="H178" s="4">
        <f t="shared" si="54"/>
        <v>0</v>
      </c>
      <c r="I178" s="4">
        <f t="shared" si="54"/>
        <v>0</v>
      </c>
      <c r="J178" s="4">
        <f t="shared" si="54"/>
        <v>0</v>
      </c>
      <c r="K178" s="4">
        <f>K182+K186+K190+K194</f>
        <v>0</v>
      </c>
      <c r="L178" s="11">
        <f>L182+L186+L190+L194</f>
        <v>0</v>
      </c>
      <c r="M178" s="12">
        <f>M182+M186+M190+M194</f>
        <v>0</v>
      </c>
    </row>
    <row r="179" spans="1:13" ht="15.75" customHeight="1">
      <c r="A179" s="192" t="s">
        <v>67</v>
      </c>
      <c r="B179" s="193"/>
      <c r="C179" s="199">
        <v>73012</v>
      </c>
      <c r="D179" s="200"/>
      <c r="E179" s="278" t="s">
        <v>91</v>
      </c>
      <c r="F179" s="278"/>
      <c r="G179" s="30">
        <f aca="true" t="shared" si="55" ref="G179:M179">SUM(G180:G182)</f>
        <v>4</v>
      </c>
      <c r="H179" s="31">
        <f t="shared" si="55"/>
        <v>26200</v>
      </c>
      <c r="I179" s="31">
        <f t="shared" si="55"/>
        <v>1500</v>
      </c>
      <c r="J179" s="31">
        <f t="shared" si="55"/>
        <v>0</v>
      </c>
      <c r="K179" s="31">
        <f t="shared" si="55"/>
        <v>25000</v>
      </c>
      <c r="L179" s="31">
        <f t="shared" si="55"/>
        <v>0</v>
      </c>
      <c r="M179" s="31">
        <f t="shared" si="55"/>
        <v>52700</v>
      </c>
    </row>
    <row r="180" spans="1:13" ht="15.75">
      <c r="A180" s="189"/>
      <c r="B180" s="190"/>
      <c r="C180" s="191"/>
      <c r="D180" s="18"/>
      <c r="E180" s="18"/>
      <c r="F180" s="19" t="s">
        <v>1</v>
      </c>
      <c r="G180" s="17">
        <v>4</v>
      </c>
      <c r="H180" s="11">
        <v>26200</v>
      </c>
      <c r="I180" s="4">
        <v>1500</v>
      </c>
      <c r="J180" s="4"/>
      <c r="K180" s="4"/>
      <c r="L180" s="11"/>
      <c r="M180" s="12">
        <f aca="true" t="shared" si="56" ref="M180:M194">SUM(H180:L180)</f>
        <v>27700</v>
      </c>
    </row>
    <row r="181" spans="1:13" ht="15.75">
      <c r="A181" s="189"/>
      <c r="B181" s="190"/>
      <c r="C181" s="191"/>
      <c r="D181" s="18"/>
      <c r="E181" s="18"/>
      <c r="F181" s="19" t="s">
        <v>2</v>
      </c>
      <c r="G181" s="17"/>
      <c r="H181" s="4"/>
      <c r="I181" s="4"/>
      <c r="J181" s="4"/>
      <c r="K181" s="4">
        <v>25000</v>
      </c>
      <c r="L181" s="11"/>
      <c r="M181" s="12">
        <f t="shared" si="56"/>
        <v>25000</v>
      </c>
    </row>
    <row r="182" spans="1:13" ht="12.75" customHeight="1">
      <c r="A182" s="189"/>
      <c r="B182" s="190"/>
      <c r="C182" s="191"/>
      <c r="D182" s="18"/>
      <c r="E182" s="18"/>
      <c r="F182" s="19" t="s">
        <v>3</v>
      </c>
      <c r="G182" s="17"/>
      <c r="H182" s="4"/>
      <c r="I182" s="4"/>
      <c r="J182" s="4"/>
      <c r="K182" s="4"/>
      <c r="L182" s="11">
        <v>0</v>
      </c>
      <c r="M182" s="12">
        <f t="shared" si="56"/>
        <v>0</v>
      </c>
    </row>
    <row r="183" spans="1:13" ht="15.75" customHeight="1">
      <c r="A183" s="192" t="s">
        <v>68</v>
      </c>
      <c r="B183" s="193"/>
      <c r="C183" s="199">
        <v>73200</v>
      </c>
      <c r="D183" s="200"/>
      <c r="E183" s="280" t="s">
        <v>122</v>
      </c>
      <c r="F183" s="281"/>
      <c r="G183" s="30">
        <f aca="true" t="shared" si="57" ref="G183:L183">SUM(G184:G186)</f>
        <v>236</v>
      </c>
      <c r="H183" s="31">
        <f t="shared" si="57"/>
        <v>1849924</v>
      </c>
      <c r="I183" s="31">
        <f t="shared" si="57"/>
        <v>569076</v>
      </c>
      <c r="J183" s="31">
        <f t="shared" si="57"/>
        <v>90000</v>
      </c>
      <c r="K183" s="31">
        <f t="shared" si="57"/>
        <v>0</v>
      </c>
      <c r="L183" s="31">
        <f t="shared" si="57"/>
        <v>623960</v>
      </c>
      <c r="M183" s="31">
        <f>SUM(M184:M186)</f>
        <v>3132960</v>
      </c>
    </row>
    <row r="184" spans="1:15" ht="15.75">
      <c r="A184" s="209"/>
      <c r="B184" s="210"/>
      <c r="C184" s="109"/>
      <c r="D184" s="211"/>
      <c r="E184" s="211"/>
      <c r="F184" s="212" t="s">
        <v>1</v>
      </c>
      <c r="G184" s="27">
        <v>236</v>
      </c>
      <c r="H184" s="11">
        <v>1839924</v>
      </c>
      <c r="I184" s="11">
        <v>542076</v>
      </c>
      <c r="J184" s="11">
        <v>82000</v>
      </c>
      <c r="K184" s="11"/>
      <c r="L184" s="11">
        <v>623960</v>
      </c>
      <c r="M184" s="213">
        <f t="shared" si="56"/>
        <v>3087960</v>
      </c>
      <c r="O184" s="10"/>
    </row>
    <row r="185" spans="1:13" ht="15.75">
      <c r="A185" s="189"/>
      <c r="B185" s="190"/>
      <c r="C185" s="191"/>
      <c r="D185" s="18"/>
      <c r="E185" s="18"/>
      <c r="F185" s="19" t="s">
        <v>2</v>
      </c>
      <c r="G185" s="17"/>
      <c r="H185" s="4">
        <v>10000</v>
      </c>
      <c r="I185" s="11">
        <v>27000</v>
      </c>
      <c r="J185" s="4">
        <v>8000</v>
      </c>
      <c r="K185" s="4"/>
      <c r="L185" s="11"/>
      <c r="M185" s="12">
        <f>SUM(H185:L185)</f>
        <v>45000</v>
      </c>
    </row>
    <row r="186" spans="1:13" ht="14.25" customHeight="1">
      <c r="A186" s="189"/>
      <c r="B186" s="190"/>
      <c r="C186" s="191"/>
      <c r="D186" s="18"/>
      <c r="E186" s="18"/>
      <c r="F186" s="19" t="s">
        <v>3</v>
      </c>
      <c r="G186" s="17"/>
      <c r="H186" s="4"/>
      <c r="I186" s="4">
        <v>0</v>
      </c>
      <c r="J186" s="4"/>
      <c r="K186" s="4"/>
      <c r="L186" s="11">
        <v>0</v>
      </c>
      <c r="M186" s="12">
        <f t="shared" si="56"/>
        <v>0</v>
      </c>
    </row>
    <row r="187" spans="1:15" ht="15.75" customHeight="1">
      <c r="A187" s="192" t="s">
        <v>69</v>
      </c>
      <c r="B187" s="193"/>
      <c r="C187" s="199">
        <v>75403</v>
      </c>
      <c r="D187" s="200"/>
      <c r="E187" s="280" t="s">
        <v>89</v>
      </c>
      <c r="F187" s="281"/>
      <c r="G187" s="30">
        <f aca="true" t="shared" si="58" ref="G187:L187">SUM(G188:G190)</f>
        <v>0</v>
      </c>
      <c r="H187" s="31">
        <f t="shared" si="58"/>
        <v>0</v>
      </c>
      <c r="I187" s="31">
        <f t="shared" si="58"/>
        <v>0</v>
      </c>
      <c r="J187" s="31">
        <f t="shared" si="58"/>
        <v>0</v>
      </c>
      <c r="K187" s="31">
        <f t="shared" si="58"/>
        <v>0</v>
      </c>
      <c r="L187" s="31">
        <f t="shared" si="58"/>
        <v>0</v>
      </c>
      <c r="M187" s="32">
        <f t="shared" si="56"/>
        <v>0</v>
      </c>
      <c r="O187" s="10"/>
    </row>
    <row r="188" spans="1:13" ht="15.75">
      <c r="A188" s="189"/>
      <c r="B188" s="190"/>
      <c r="C188" s="191"/>
      <c r="D188" s="18"/>
      <c r="E188" s="18"/>
      <c r="F188" s="19" t="s">
        <v>1</v>
      </c>
      <c r="G188" s="17"/>
      <c r="H188" s="4"/>
      <c r="I188" s="4"/>
      <c r="J188" s="4"/>
      <c r="K188" s="4"/>
      <c r="L188" s="11"/>
      <c r="M188" s="12">
        <f t="shared" si="56"/>
        <v>0</v>
      </c>
    </row>
    <row r="189" spans="1:13" ht="15.75">
      <c r="A189" s="189"/>
      <c r="B189" s="190"/>
      <c r="C189" s="191"/>
      <c r="D189" s="18"/>
      <c r="E189" s="18"/>
      <c r="F189" s="19" t="s">
        <v>2</v>
      </c>
      <c r="G189" s="17"/>
      <c r="H189" s="4"/>
      <c r="I189" s="4"/>
      <c r="J189" s="4"/>
      <c r="K189" s="4"/>
      <c r="L189" s="11"/>
      <c r="M189" s="12">
        <f t="shared" si="56"/>
        <v>0</v>
      </c>
    </row>
    <row r="190" spans="1:13" ht="13.5" customHeight="1">
      <c r="A190" s="189"/>
      <c r="B190" s="190"/>
      <c r="C190" s="191"/>
      <c r="D190" s="18"/>
      <c r="E190" s="18"/>
      <c r="F190" s="19" t="s">
        <v>3</v>
      </c>
      <c r="G190" s="17"/>
      <c r="H190" s="4"/>
      <c r="I190" s="4"/>
      <c r="J190" s="4"/>
      <c r="K190" s="4"/>
      <c r="L190" s="11"/>
      <c r="M190" s="12">
        <f t="shared" si="56"/>
        <v>0</v>
      </c>
    </row>
    <row r="191" spans="1:13" ht="15.75">
      <c r="A191" s="194" t="s">
        <v>70</v>
      </c>
      <c r="B191" s="195"/>
      <c r="C191" s="196">
        <v>750</v>
      </c>
      <c r="D191" s="282" t="s">
        <v>118</v>
      </c>
      <c r="E191" s="282"/>
      <c r="F191" s="282"/>
      <c r="G191" s="124">
        <f>SUM(G192:G194)</f>
        <v>13</v>
      </c>
      <c r="H191" s="125">
        <f aca="true" t="shared" si="59" ref="H191:M191">H195</f>
        <v>73000</v>
      </c>
      <c r="I191" s="125">
        <f>I195</f>
        <v>12000</v>
      </c>
      <c r="J191" s="125">
        <f t="shared" si="59"/>
        <v>3000</v>
      </c>
      <c r="K191" s="125">
        <f t="shared" si="59"/>
        <v>0</v>
      </c>
      <c r="L191" s="125">
        <f t="shared" si="59"/>
        <v>0</v>
      </c>
      <c r="M191" s="125">
        <f t="shared" si="59"/>
        <v>88000</v>
      </c>
    </row>
    <row r="192" spans="1:13" ht="15.75">
      <c r="A192" s="189"/>
      <c r="B192" s="190"/>
      <c r="C192" s="191"/>
      <c r="D192" s="18"/>
      <c r="E192" s="18"/>
      <c r="F192" s="19" t="s">
        <v>1</v>
      </c>
      <c r="G192" s="17">
        <f aca="true" t="shared" si="60" ref="G192:L192">G196</f>
        <v>13</v>
      </c>
      <c r="H192" s="11">
        <f>H196</f>
        <v>73000</v>
      </c>
      <c r="I192" s="4">
        <f>I196</f>
        <v>10000</v>
      </c>
      <c r="J192" s="4">
        <f t="shared" si="60"/>
        <v>3000</v>
      </c>
      <c r="K192" s="4">
        <f t="shared" si="60"/>
        <v>0</v>
      </c>
      <c r="L192" s="4">
        <f t="shared" si="60"/>
        <v>0</v>
      </c>
      <c r="M192" s="12">
        <f t="shared" si="56"/>
        <v>86000</v>
      </c>
    </row>
    <row r="193" spans="1:13" ht="15.75">
      <c r="A193" s="189"/>
      <c r="B193" s="190"/>
      <c r="C193" s="191"/>
      <c r="D193" s="18"/>
      <c r="E193" s="18"/>
      <c r="F193" s="19" t="s">
        <v>2</v>
      </c>
      <c r="G193" s="17"/>
      <c r="H193" s="4"/>
      <c r="I193" s="4">
        <f>I197</f>
        <v>2000</v>
      </c>
      <c r="J193" s="4">
        <f>J197</f>
        <v>0</v>
      </c>
      <c r="K193" s="4">
        <f>K197</f>
        <v>0</v>
      </c>
      <c r="L193" s="4">
        <f>L197</f>
        <v>0</v>
      </c>
      <c r="M193" s="12">
        <f>SUM(H193:L193)</f>
        <v>2000</v>
      </c>
    </row>
    <row r="194" spans="1:13" ht="15.75">
      <c r="A194" s="189"/>
      <c r="B194" s="190"/>
      <c r="C194" s="191"/>
      <c r="D194" s="18"/>
      <c r="E194" s="18"/>
      <c r="F194" s="19" t="s">
        <v>3</v>
      </c>
      <c r="G194" s="17"/>
      <c r="H194" s="4"/>
      <c r="I194" s="4"/>
      <c r="J194" s="4"/>
      <c r="K194" s="4"/>
      <c r="L194" s="11">
        <v>0</v>
      </c>
      <c r="M194" s="12">
        <f t="shared" si="56"/>
        <v>0</v>
      </c>
    </row>
    <row r="195" spans="1:13" ht="15.75" customHeight="1">
      <c r="A195" s="192">
        <v>1.16</v>
      </c>
      <c r="B195" s="193"/>
      <c r="C195" s="157">
        <v>75510</v>
      </c>
      <c r="D195" s="278" t="s">
        <v>119</v>
      </c>
      <c r="E195" s="278"/>
      <c r="F195" s="278"/>
      <c r="G195" s="30">
        <f aca="true" t="shared" si="61" ref="G195:M195">SUM(G196:G198)</f>
        <v>13</v>
      </c>
      <c r="H195" s="31">
        <f t="shared" si="61"/>
        <v>73000</v>
      </c>
      <c r="I195" s="31">
        <f>SUM(I196:I198)</f>
        <v>12000</v>
      </c>
      <c r="J195" s="31">
        <f t="shared" si="61"/>
        <v>3000</v>
      </c>
      <c r="K195" s="31">
        <f t="shared" si="61"/>
        <v>0</v>
      </c>
      <c r="L195" s="31">
        <f t="shared" si="61"/>
        <v>0</v>
      </c>
      <c r="M195" s="31">
        <f t="shared" si="61"/>
        <v>88000</v>
      </c>
    </row>
    <row r="196" spans="1:13" ht="15.75">
      <c r="A196" s="189"/>
      <c r="B196" s="190"/>
      <c r="C196" s="191"/>
      <c r="D196" s="18"/>
      <c r="E196" s="18"/>
      <c r="F196" s="19" t="s">
        <v>1</v>
      </c>
      <c r="G196" s="17">
        <v>13</v>
      </c>
      <c r="H196" s="4">
        <v>73000</v>
      </c>
      <c r="I196" s="4">
        <v>10000</v>
      </c>
      <c r="J196" s="4">
        <v>3000</v>
      </c>
      <c r="K196" s="4"/>
      <c r="L196" s="11">
        <v>0</v>
      </c>
      <c r="M196" s="12">
        <f>SUM(H196:L196)</f>
        <v>86000</v>
      </c>
    </row>
    <row r="197" spans="1:13" ht="15.75">
      <c r="A197" s="189"/>
      <c r="B197" s="190"/>
      <c r="C197" s="191"/>
      <c r="D197" s="18"/>
      <c r="E197" s="18"/>
      <c r="F197" s="19" t="s">
        <v>2</v>
      </c>
      <c r="G197" s="17"/>
      <c r="H197" s="4"/>
      <c r="I197" s="4">
        <v>2000</v>
      </c>
      <c r="J197" s="4"/>
      <c r="K197" s="4"/>
      <c r="L197" s="11">
        <v>0</v>
      </c>
      <c r="M197" s="12">
        <f>SUM(H197:L197)</f>
        <v>2000</v>
      </c>
    </row>
    <row r="198" spans="1:13" ht="15.75">
      <c r="A198" s="189"/>
      <c r="B198" s="190"/>
      <c r="C198" s="191"/>
      <c r="D198" s="18"/>
      <c r="E198" s="18"/>
      <c r="F198" s="19" t="s">
        <v>3</v>
      </c>
      <c r="G198" s="17"/>
      <c r="H198" s="4"/>
      <c r="I198" s="4"/>
      <c r="J198" s="4"/>
      <c r="K198" s="4"/>
      <c r="L198" s="11">
        <v>0</v>
      </c>
      <c r="M198" s="12">
        <f>SUM(H198:L198)</f>
        <v>0</v>
      </c>
    </row>
    <row r="199" spans="1:13" ht="15.75">
      <c r="A199" s="192">
        <v>1.17</v>
      </c>
      <c r="B199" s="193"/>
      <c r="C199" s="157">
        <v>75512</v>
      </c>
      <c r="D199" s="278" t="s">
        <v>133</v>
      </c>
      <c r="E199" s="278"/>
      <c r="F199" s="278"/>
      <c r="G199" s="30">
        <f aca="true" t="shared" si="62" ref="G199:M199">SUM(G200:G202)</f>
        <v>10</v>
      </c>
      <c r="H199" s="31">
        <f t="shared" si="62"/>
        <v>85000</v>
      </c>
      <c r="I199" s="31">
        <f t="shared" si="62"/>
        <v>72000</v>
      </c>
      <c r="J199" s="31">
        <f t="shared" si="62"/>
        <v>8000</v>
      </c>
      <c r="K199" s="31">
        <f t="shared" si="62"/>
        <v>0</v>
      </c>
      <c r="L199" s="31">
        <f t="shared" si="62"/>
        <v>10000</v>
      </c>
      <c r="M199" s="31">
        <f t="shared" si="62"/>
        <v>175000</v>
      </c>
    </row>
    <row r="200" spans="1:13" ht="15.75">
      <c r="A200" s="189"/>
      <c r="B200" s="190"/>
      <c r="C200" s="191"/>
      <c r="D200" s="18"/>
      <c r="E200" s="18"/>
      <c r="F200" s="19" t="s">
        <v>1</v>
      </c>
      <c r="G200" s="17">
        <v>10</v>
      </c>
      <c r="H200" s="4">
        <v>85000</v>
      </c>
      <c r="I200" s="4">
        <v>72000</v>
      </c>
      <c r="J200" s="4">
        <v>8000</v>
      </c>
      <c r="K200" s="4"/>
      <c r="L200" s="11">
        <v>10000</v>
      </c>
      <c r="M200" s="12">
        <f>SUM(H200:L200)</f>
        <v>175000</v>
      </c>
    </row>
    <row r="201" spans="1:13" ht="15.75">
      <c r="A201" s="189"/>
      <c r="B201" s="190"/>
      <c r="C201" s="191"/>
      <c r="D201" s="18"/>
      <c r="E201" s="18"/>
      <c r="F201" s="19" t="s">
        <v>2</v>
      </c>
      <c r="G201" s="17"/>
      <c r="H201" s="4"/>
      <c r="I201" s="4"/>
      <c r="J201" s="4"/>
      <c r="K201" s="4">
        <v>0</v>
      </c>
      <c r="L201" s="11">
        <v>0</v>
      </c>
      <c r="M201" s="12">
        <f>SUM(H201:L201)</f>
        <v>0</v>
      </c>
    </row>
    <row r="202" spans="1:13" ht="15.75">
      <c r="A202" s="189"/>
      <c r="B202" s="190"/>
      <c r="C202" s="191"/>
      <c r="D202" s="18"/>
      <c r="E202" s="18"/>
      <c r="F202" s="19" t="s">
        <v>3</v>
      </c>
      <c r="G202" s="17"/>
      <c r="H202" s="4"/>
      <c r="I202" s="4"/>
      <c r="J202" s="4"/>
      <c r="K202" s="4"/>
      <c r="L202" s="11">
        <v>0</v>
      </c>
      <c r="M202" s="12">
        <f>SUM(H202:L202)</f>
        <v>0</v>
      </c>
    </row>
    <row r="203" spans="1:13" ht="15.75" customHeight="1">
      <c r="A203" s="194">
        <v>1.17</v>
      </c>
      <c r="B203" s="195"/>
      <c r="C203" s="223">
        <v>850</v>
      </c>
      <c r="D203" s="279" t="s">
        <v>71</v>
      </c>
      <c r="E203" s="279"/>
      <c r="F203" s="279"/>
      <c r="G203" s="124">
        <f aca="true" t="shared" si="63" ref="G203:M206">G207+G211+G215</f>
        <v>16</v>
      </c>
      <c r="H203" s="124">
        <f t="shared" si="63"/>
        <v>85500</v>
      </c>
      <c r="I203" s="124">
        <f t="shared" si="63"/>
        <v>54000</v>
      </c>
      <c r="J203" s="124">
        <f t="shared" si="63"/>
        <v>14000</v>
      </c>
      <c r="K203" s="124">
        <f t="shared" si="63"/>
        <v>125000</v>
      </c>
      <c r="L203" s="124">
        <f t="shared" si="63"/>
        <v>1125000</v>
      </c>
      <c r="M203" s="124">
        <f t="shared" si="63"/>
        <v>1403500</v>
      </c>
    </row>
    <row r="204" spans="1:13" ht="15.75">
      <c r="A204" s="189"/>
      <c r="B204" s="190"/>
      <c r="C204" s="191"/>
      <c r="D204" s="18"/>
      <c r="E204" s="18"/>
      <c r="F204" s="19" t="s">
        <v>1</v>
      </c>
      <c r="G204" s="17">
        <f t="shared" si="63"/>
        <v>16</v>
      </c>
      <c r="H204" s="11">
        <f aca="true" t="shared" si="64" ref="H204:M204">H208</f>
        <v>85500</v>
      </c>
      <c r="I204" s="11">
        <f t="shared" si="64"/>
        <v>40000</v>
      </c>
      <c r="J204" s="11">
        <f t="shared" si="64"/>
        <v>10000</v>
      </c>
      <c r="K204" s="11">
        <f t="shared" si="64"/>
        <v>0</v>
      </c>
      <c r="L204" s="11">
        <f>L208</f>
        <v>705000</v>
      </c>
      <c r="M204" s="11">
        <f t="shared" si="64"/>
        <v>840500</v>
      </c>
    </row>
    <row r="205" spans="1:13" ht="15.75">
      <c r="A205" s="189"/>
      <c r="B205" s="190"/>
      <c r="C205" s="191"/>
      <c r="D205" s="18"/>
      <c r="E205" s="18"/>
      <c r="F205" s="19" t="s">
        <v>2</v>
      </c>
      <c r="G205" s="17"/>
      <c r="H205" s="4">
        <f t="shared" si="63"/>
        <v>0</v>
      </c>
      <c r="I205" s="4">
        <f t="shared" si="63"/>
        <v>14000</v>
      </c>
      <c r="J205" s="4">
        <f t="shared" si="63"/>
        <v>4000</v>
      </c>
      <c r="K205" s="4">
        <f t="shared" si="63"/>
        <v>125000</v>
      </c>
      <c r="L205" s="4">
        <f t="shared" si="63"/>
        <v>420000</v>
      </c>
      <c r="M205" s="4">
        <f t="shared" si="63"/>
        <v>563000</v>
      </c>
    </row>
    <row r="206" spans="1:13" ht="15.75">
      <c r="A206" s="189"/>
      <c r="B206" s="190"/>
      <c r="C206" s="191"/>
      <c r="D206" s="18"/>
      <c r="E206" s="18"/>
      <c r="F206" s="19" t="s">
        <v>3</v>
      </c>
      <c r="G206" s="17"/>
      <c r="H206" s="4">
        <f t="shared" si="63"/>
        <v>0</v>
      </c>
      <c r="I206" s="4">
        <f t="shared" si="63"/>
        <v>0</v>
      </c>
      <c r="J206" s="4">
        <f t="shared" si="63"/>
        <v>0</v>
      </c>
      <c r="K206" s="4">
        <f t="shared" si="63"/>
        <v>0</v>
      </c>
      <c r="L206" s="11">
        <f t="shared" si="63"/>
        <v>0</v>
      </c>
      <c r="M206" s="12">
        <f t="shared" si="63"/>
        <v>0</v>
      </c>
    </row>
    <row r="207" spans="1:13" ht="15.75">
      <c r="A207" s="192" t="s">
        <v>72</v>
      </c>
      <c r="B207" s="193"/>
      <c r="C207" s="199">
        <v>85003</v>
      </c>
      <c r="D207" s="200"/>
      <c r="E207" s="271" t="s">
        <v>73</v>
      </c>
      <c r="F207" s="271"/>
      <c r="G207" s="30">
        <f aca="true" t="shared" si="65" ref="G207:M207">SUM(G208:G210)</f>
        <v>16</v>
      </c>
      <c r="H207" s="31">
        <f t="shared" si="65"/>
        <v>85500</v>
      </c>
      <c r="I207" s="31">
        <f t="shared" si="65"/>
        <v>54000</v>
      </c>
      <c r="J207" s="31">
        <f t="shared" si="65"/>
        <v>14000</v>
      </c>
      <c r="K207" s="31">
        <f t="shared" si="65"/>
        <v>125000</v>
      </c>
      <c r="L207" s="31">
        <f t="shared" si="65"/>
        <v>1125000</v>
      </c>
      <c r="M207" s="31">
        <f t="shared" si="65"/>
        <v>1403500</v>
      </c>
    </row>
    <row r="208" spans="1:13" ht="15.75">
      <c r="A208" s="189"/>
      <c r="B208" s="190"/>
      <c r="C208" s="191"/>
      <c r="D208" s="18"/>
      <c r="E208" s="18"/>
      <c r="F208" s="19" t="s">
        <v>1</v>
      </c>
      <c r="G208" s="17">
        <v>16</v>
      </c>
      <c r="H208" s="4">
        <v>85500</v>
      </c>
      <c r="I208" s="4">
        <v>40000</v>
      </c>
      <c r="J208" s="4">
        <v>10000</v>
      </c>
      <c r="K208" s="4"/>
      <c r="L208" s="11">
        <v>705000</v>
      </c>
      <c r="M208" s="12">
        <f aca="true" t="shared" si="66" ref="M208:M218">SUM(H208:L208)</f>
        <v>840500</v>
      </c>
    </row>
    <row r="209" spans="1:13" ht="15.75">
      <c r="A209" s="189"/>
      <c r="B209" s="190"/>
      <c r="C209" s="191"/>
      <c r="D209" s="18"/>
      <c r="E209" s="18"/>
      <c r="F209" s="19" t="s">
        <v>2</v>
      </c>
      <c r="G209" s="17"/>
      <c r="H209" s="4"/>
      <c r="I209" s="4">
        <v>14000</v>
      </c>
      <c r="J209" s="4">
        <v>4000</v>
      </c>
      <c r="K209" s="4">
        <v>125000</v>
      </c>
      <c r="L209" s="11">
        <v>420000</v>
      </c>
      <c r="M209" s="12">
        <f t="shared" si="66"/>
        <v>563000</v>
      </c>
    </row>
    <row r="210" spans="1:13" ht="15.75">
      <c r="A210" s="189"/>
      <c r="B210" s="190"/>
      <c r="C210" s="191"/>
      <c r="D210" s="18"/>
      <c r="E210" s="18"/>
      <c r="F210" s="19" t="s">
        <v>3</v>
      </c>
      <c r="G210" s="17"/>
      <c r="H210" s="4"/>
      <c r="I210" s="4"/>
      <c r="J210" s="4"/>
      <c r="K210" s="4"/>
      <c r="L210" s="11">
        <v>0</v>
      </c>
      <c r="M210" s="12">
        <f t="shared" si="66"/>
        <v>0</v>
      </c>
    </row>
    <row r="211" spans="1:13" ht="15.75" customHeight="1">
      <c r="A211" s="192" t="s">
        <v>74</v>
      </c>
      <c r="B211" s="193"/>
      <c r="C211" s="199">
        <v>85043</v>
      </c>
      <c r="D211" s="200"/>
      <c r="E211" s="271" t="s">
        <v>75</v>
      </c>
      <c r="F211" s="271"/>
      <c r="G211" s="30">
        <f aca="true" t="shared" si="67" ref="G211:L211">SUM(G212:G214)</f>
        <v>0</v>
      </c>
      <c r="H211" s="31">
        <f t="shared" si="67"/>
        <v>0</v>
      </c>
      <c r="I211" s="31">
        <f t="shared" si="67"/>
        <v>0</v>
      </c>
      <c r="J211" s="31">
        <f t="shared" si="67"/>
        <v>0</v>
      </c>
      <c r="K211" s="31">
        <f t="shared" si="67"/>
        <v>0</v>
      </c>
      <c r="L211" s="31">
        <f t="shared" si="67"/>
        <v>0</v>
      </c>
      <c r="M211" s="32">
        <f t="shared" si="66"/>
        <v>0</v>
      </c>
    </row>
    <row r="212" spans="1:13" ht="15.75">
      <c r="A212" s="189"/>
      <c r="B212" s="190"/>
      <c r="C212" s="191"/>
      <c r="D212" s="18"/>
      <c r="E212" s="18"/>
      <c r="F212" s="19" t="s">
        <v>1</v>
      </c>
      <c r="G212" s="17"/>
      <c r="H212" s="4"/>
      <c r="I212" s="4"/>
      <c r="J212" s="4"/>
      <c r="K212" s="4"/>
      <c r="L212" s="11"/>
      <c r="M212" s="12">
        <f t="shared" si="66"/>
        <v>0</v>
      </c>
    </row>
    <row r="213" spans="1:13" ht="15.75">
      <c r="A213" s="189"/>
      <c r="B213" s="190"/>
      <c r="C213" s="191"/>
      <c r="D213" s="18"/>
      <c r="E213" s="18"/>
      <c r="F213" s="19" t="s">
        <v>2</v>
      </c>
      <c r="G213" s="17"/>
      <c r="H213" s="4"/>
      <c r="I213" s="4"/>
      <c r="J213" s="4"/>
      <c r="K213" s="4"/>
      <c r="L213" s="11"/>
      <c r="M213" s="12">
        <f t="shared" si="66"/>
        <v>0</v>
      </c>
    </row>
    <row r="214" spans="1:13" ht="15.75">
      <c r="A214" s="189"/>
      <c r="B214" s="190"/>
      <c r="C214" s="191"/>
      <c r="D214" s="18"/>
      <c r="E214" s="18"/>
      <c r="F214" s="19" t="s">
        <v>3</v>
      </c>
      <c r="G214" s="17"/>
      <c r="H214" s="4"/>
      <c r="I214" s="4"/>
      <c r="J214" s="4"/>
      <c r="K214" s="4"/>
      <c r="L214" s="11"/>
      <c r="M214" s="12">
        <f t="shared" si="66"/>
        <v>0</v>
      </c>
    </row>
    <row r="215" spans="1:13" ht="15.75">
      <c r="A215" s="192" t="s">
        <v>76</v>
      </c>
      <c r="B215" s="193"/>
      <c r="C215" s="199">
        <v>85083</v>
      </c>
      <c r="D215" s="200"/>
      <c r="E215" s="271" t="s">
        <v>77</v>
      </c>
      <c r="F215" s="271"/>
      <c r="G215" s="30">
        <f aca="true" t="shared" si="68" ref="G215:L215">SUM(G216:G218)</f>
        <v>0</v>
      </c>
      <c r="H215" s="31">
        <f t="shared" si="68"/>
        <v>0</v>
      </c>
      <c r="I215" s="31">
        <f t="shared" si="68"/>
        <v>0</v>
      </c>
      <c r="J215" s="31">
        <f t="shared" si="68"/>
        <v>0</v>
      </c>
      <c r="K215" s="31">
        <f t="shared" si="68"/>
        <v>0</v>
      </c>
      <c r="L215" s="31">
        <f t="shared" si="68"/>
        <v>0</v>
      </c>
      <c r="M215" s="32">
        <f t="shared" si="66"/>
        <v>0</v>
      </c>
    </row>
    <row r="216" spans="1:13" ht="15.75">
      <c r="A216" s="189"/>
      <c r="B216" s="190"/>
      <c r="C216" s="191"/>
      <c r="D216" s="18"/>
      <c r="E216" s="18"/>
      <c r="F216" s="19" t="s">
        <v>1</v>
      </c>
      <c r="G216" s="17"/>
      <c r="H216" s="4"/>
      <c r="I216" s="4"/>
      <c r="J216" s="4"/>
      <c r="K216" s="4"/>
      <c r="L216" s="11"/>
      <c r="M216" s="12">
        <f t="shared" si="66"/>
        <v>0</v>
      </c>
    </row>
    <row r="217" spans="1:13" ht="15.75">
      <c r="A217" s="189"/>
      <c r="B217" s="190"/>
      <c r="C217" s="191"/>
      <c r="D217" s="18"/>
      <c r="E217" s="18"/>
      <c r="F217" s="19" t="s">
        <v>2</v>
      </c>
      <c r="G217" s="17"/>
      <c r="H217" s="4"/>
      <c r="I217" s="4"/>
      <c r="J217" s="4"/>
      <c r="K217" s="4"/>
      <c r="L217" s="11"/>
      <c r="M217" s="12">
        <f t="shared" si="66"/>
        <v>0</v>
      </c>
    </row>
    <row r="218" spans="1:13" ht="15.75">
      <c r="A218" s="189"/>
      <c r="B218" s="190"/>
      <c r="C218" s="191"/>
      <c r="D218" s="18"/>
      <c r="E218" s="18"/>
      <c r="F218" s="19" t="s">
        <v>3</v>
      </c>
      <c r="G218" s="17"/>
      <c r="H218" s="4"/>
      <c r="I218" s="4"/>
      <c r="J218" s="4"/>
      <c r="K218" s="4"/>
      <c r="L218" s="11"/>
      <c r="M218" s="12">
        <f t="shared" si="66"/>
        <v>0</v>
      </c>
    </row>
    <row r="219" spans="1:13" ht="15.75" customHeight="1">
      <c r="A219" s="194">
        <v>1.18</v>
      </c>
      <c r="B219" s="195"/>
      <c r="C219" s="223">
        <v>920</v>
      </c>
      <c r="D219" s="279" t="s">
        <v>78</v>
      </c>
      <c r="E219" s="279"/>
      <c r="F219" s="279"/>
      <c r="G219" s="124">
        <f aca="true" t="shared" si="69" ref="G219:M219">G223+G227+G231+G235+G239</f>
        <v>1065</v>
      </c>
      <c r="H219" s="124">
        <f t="shared" si="69"/>
        <v>6256800</v>
      </c>
      <c r="I219" s="124">
        <f>I223+I227+I231+I235+I239</f>
        <v>559000</v>
      </c>
      <c r="J219" s="124">
        <f t="shared" si="69"/>
        <v>94000</v>
      </c>
      <c r="K219" s="124">
        <f t="shared" si="69"/>
        <v>40000</v>
      </c>
      <c r="L219" s="124">
        <f>L223+L227+L231+L235+L239</f>
        <v>755000</v>
      </c>
      <c r="M219" s="124">
        <f t="shared" si="69"/>
        <v>7704800</v>
      </c>
    </row>
    <row r="220" spans="1:13" ht="15.75">
      <c r="A220" s="189"/>
      <c r="B220" s="190"/>
      <c r="C220" s="191"/>
      <c r="D220" s="18"/>
      <c r="E220" s="18"/>
      <c r="F220" s="19" t="s">
        <v>1</v>
      </c>
      <c r="G220" s="27">
        <f>G224+G228+G232+G236+G240</f>
        <v>1065</v>
      </c>
      <c r="H220" s="11">
        <f>H224+H228+H232+H236</f>
        <v>6246800</v>
      </c>
      <c r="I220" s="11">
        <f>I224+I228+I232+I236</f>
        <v>475000</v>
      </c>
      <c r="J220" s="11">
        <f aca="true" t="shared" si="70" ref="H220:M221">J224+J228+J232+J236</f>
        <v>82500</v>
      </c>
      <c r="K220" s="11">
        <f t="shared" si="70"/>
        <v>0</v>
      </c>
      <c r="L220" s="11">
        <f>L224+L228+L232+L236</f>
        <v>755000</v>
      </c>
      <c r="M220" s="11">
        <f t="shared" si="70"/>
        <v>7559300</v>
      </c>
    </row>
    <row r="221" spans="1:13" ht="15.75">
      <c r="A221" s="189"/>
      <c r="B221" s="190"/>
      <c r="C221" s="191"/>
      <c r="D221" s="18"/>
      <c r="E221" s="18"/>
      <c r="F221" s="19" t="s">
        <v>2</v>
      </c>
      <c r="G221" s="27"/>
      <c r="H221" s="11">
        <f t="shared" si="70"/>
        <v>10000</v>
      </c>
      <c r="I221" s="11">
        <f>I225+I229+I233+I237</f>
        <v>84000</v>
      </c>
      <c r="J221" s="11">
        <f t="shared" si="70"/>
        <v>11500</v>
      </c>
      <c r="K221" s="11">
        <f t="shared" si="70"/>
        <v>40000</v>
      </c>
      <c r="L221" s="11">
        <f>L225+L229+L233+L237</f>
        <v>0</v>
      </c>
      <c r="M221" s="11">
        <f t="shared" si="70"/>
        <v>145500</v>
      </c>
    </row>
    <row r="222" spans="1:13" ht="15.75">
      <c r="A222" s="189"/>
      <c r="B222" s="190"/>
      <c r="C222" s="191"/>
      <c r="D222" s="18"/>
      <c r="E222" s="18"/>
      <c r="F222" s="19" t="s">
        <v>3</v>
      </c>
      <c r="G222" s="27"/>
      <c r="H222" s="11"/>
      <c r="I222" s="11">
        <f>I234</f>
        <v>0</v>
      </c>
      <c r="J222" s="4"/>
      <c r="K222" s="4"/>
      <c r="L222" s="4">
        <f>L226+L230+L234+L238</f>
        <v>0</v>
      </c>
      <c r="M222" s="4">
        <f>M226+M230+M234+M238</f>
        <v>0</v>
      </c>
    </row>
    <row r="223" spans="1:13" ht="15.75">
      <c r="A223" s="192" t="s">
        <v>79</v>
      </c>
      <c r="B223" s="193"/>
      <c r="C223" s="199">
        <v>92015</v>
      </c>
      <c r="D223" s="200"/>
      <c r="E223" s="278" t="s">
        <v>90</v>
      </c>
      <c r="F223" s="278"/>
      <c r="G223" s="31">
        <f aca="true" t="shared" si="71" ref="G223:M223">SUM(G224:G226)</f>
        <v>7</v>
      </c>
      <c r="H223" s="31">
        <f t="shared" si="71"/>
        <v>44800</v>
      </c>
      <c r="I223" s="31">
        <f t="shared" si="71"/>
        <v>9000</v>
      </c>
      <c r="J223" s="31">
        <f t="shared" si="71"/>
        <v>0</v>
      </c>
      <c r="K223" s="31">
        <f t="shared" si="71"/>
        <v>40000</v>
      </c>
      <c r="L223" s="31">
        <f t="shared" si="71"/>
        <v>0</v>
      </c>
      <c r="M223" s="31">
        <f t="shared" si="71"/>
        <v>93800</v>
      </c>
    </row>
    <row r="224" spans="1:13" ht="15.75">
      <c r="A224" s="189"/>
      <c r="B224" s="190"/>
      <c r="C224" s="191"/>
      <c r="D224" s="18"/>
      <c r="E224" s="18"/>
      <c r="F224" s="19" t="s">
        <v>1</v>
      </c>
      <c r="G224" s="27">
        <v>7</v>
      </c>
      <c r="H224" s="11">
        <v>44800</v>
      </c>
      <c r="I224" s="4">
        <v>9000</v>
      </c>
      <c r="J224" s="4"/>
      <c r="K224" s="4"/>
      <c r="L224" s="11"/>
      <c r="M224" s="12">
        <f aca="true" t="shared" si="72" ref="M224:M238">SUM(H224:L224)</f>
        <v>53800</v>
      </c>
    </row>
    <row r="225" spans="1:13" ht="15.75">
      <c r="A225" s="189"/>
      <c r="B225" s="190"/>
      <c r="C225" s="191"/>
      <c r="D225" s="18"/>
      <c r="E225" s="18"/>
      <c r="F225" s="19" t="s">
        <v>2</v>
      </c>
      <c r="G225" s="27"/>
      <c r="H225" s="11"/>
      <c r="I225" s="4"/>
      <c r="J225" s="4"/>
      <c r="K225" s="4">
        <v>40000</v>
      </c>
      <c r="L225" s="11">
        <v>0</v>
      </c>
      <c r="M225" s="12">
        <f t="shared" si="72"/>
        <v>40000</v>
      </c>
    </row>
    <row r="226" spans="1:13" ht="15.75">
      <c r="A226" s="189"/>
      <c r="B226" s="190"/>
      <c r="C226" s="191"/>
      <c r="D226" s="18"/>
      <c r="E226" s="18"/>
      <c r="F226" s="19" t="s">
        <v>3</v>
      </c>
      <c r="G226" s="27"/>
      <c r="H226" s="11"/>
      <c r="I226" s="4"/>
      <c r="J226" s="4"/>
      <c r="K226" s="4"/>
      <c r="L226" s="11">
        <v>0</v>
      </c>
      <c r="M226" s="12">
        <f t="shared" si="72"/>
        <v>0</v>
      </c>
    </row>
    <row r="227" spans="1:13" ht="15.75" customHeight="1">
      <c r="A227" s="192" t="s">
        <v>80</v>
      </c>
      <c r="B227" s="193"/>
      <c r="C227" s="199">
        <v>92250</v>
      </c>
      <c r="D227" s="200"/>
      <c r="E227" s="280" t="s">
        <v>81</v>
      </c>
      <c r="F227" s="281"/>
      <c r="G227" s="30">
        <f aca="true" t="shared" si="73" ref="G227:M227">SUM(G228:G230)</f>
        <v>23</v>
      </c>
      <c r="H227" s="31">
        <f t="shared" si="73"/>
        <v>117000</v>
      </c>
      <c r="I227" s="31">
        <f t="shared" si="73"/>
        <v>50000</v>
      </c>
      <c r="J227" s="31">
        <f t="shared" si="73"/>
        <v>11000</v>
      </c>
      <c r="K227" s="31">
        <f t="shared" si="73"/>
        <v>0</v>
      </c>
      <c r="L227" s="31">
        <f t="shared" si="73"/>
        <v>450000</v>
      </c>
      <c r="M227" s="31">
        <f t="shared" si="73"/>
        <v>628000</v>
      </c>
    </row>
    <row r="228" spans="1:13" ht="15.75">
      <c r="A228" s="189"/>
      <c r="B228" s="190"/>
      <c r="C228" s="191"/>
      <c r="D228" s="18"/>
      <c r="E228" s="18"/>
      <c r="F228" s="19" t="s">
        <v>1</v>
      </c>
      <c r="G228" s="27">
        <v>23</v>
      </c>
      <c r="H228" s="11">
        <v>107000</v>
      </c>
      <c r="I228" s="11">
        <v>26000</v>
      </c>
      <c r="J228" s="11">
        <v>5000</v>
      </c>
      <c r="K228" s="11"/>
      <c r="L228" s="11">
        <v>450000</v>
      </c>
      <c r="M228" s="213">
        <f t="shared" si="72"/>
        <v>588000</v>
      </c>
    </row>
    <row r="229" spans="1:13" ht="15.75">
      <c r="A229" s="189"/>
      <c r="B229" s="190"/>
      <c r="C229" s="191"/>
      <c r="D229" s="18"/>
      <c r="E229" s="18"/>
      <c r="F229" s="19" t="s">
        <v>2</v>
      </c>
      <c r="G229" s="27"/>
      <c r="H229" s="11">
        <v>10000</v>
      </c>
      <c r="I229" s="11">
        <v>24000</v>
      </c>
      <c r="J229" s="4">
        <v>6000</v>
      </c>
      <c r="K229" s="4"/>
      <c r="L229" s="11"/>
      <c r="M229" s="12">
        <f t="shared" si="72"/>
        <v>40000</v>
      </c>
    </row>
    <row r="230" spans="1:13" ht="14.25" customHeight="1">
      <c r="A230" s="189"/>
      <c r="B230" s="190"/>
      <c r="C230" s="191"/>
      <c r="D230" s="18"/>
      <c r="E230" s="18"/>
      <c r="F230" s="19" t="s">
        <v>3</v>
      </c>
      <c r="G230" s="27"/>
      <c r="H230" s="11"/>
      <c r="I230" s="4"/>
      <c r="J230" s="4"/>
      <c r="K230" s="4"/>
      <c r="L230" s="11">
        <v>0</v>
      </c>
      <c r="M230" s="12">
        <f t="shared" si="72"/>
        <v>0</v>
      </c>
    </row>
    <row r="231" spans="1:13" ht="15.75">
      <c r="A231" s="192" t="s">
        <v>82</v>
      </c>
      <c r="B231" s="193"/>
      <c r="C231" s="199">
        <v>93060</v>
      </c>
      <c r="D231" s="200"/>
      <c r="E231" s="278" t="s">
        <v>83</v>
      </c>
      <c r="F231" s="278"/>
      <c r="G231" s="30">
        <f aca="true" t="shared" si="74" ref="G231:M231">SUM(G232:G234)</f>
        <v>826</v>
      </c>
      <c r="H231" s="31">
        <f t="shared" si="74"/>
        <v>4705000</v>
      </c>
      <c r="I231" s="31">
        <f t="shared" si="74"/>
        <v>450000</v>
      </c>
      <c r="J231" s="31">
        <f t="shared" si="74"/>
        <v>55000</v>
      </c>
      <c r="K231" s="31">
        <f t="shared" si="74"/>
        <v>0</v>
      </c>
      <c r="L231" s="31">
        <f>SUM(L232:L234)</f>
        <v>305000</v>
      </c>
      <c r="M231" s="31">
        <f t="shared" si="74"/>
        <v>5515000</v>
      </c>
    </row>
    <row r="232" spans="1:13" ht="15.75">
      <c r="A232" s="189"/>
      <c r="B232" s="190"/>
      <c r="C232" s="191"/>
      <c r="D232" s="18"/>
      <c r="E232" s="18"/>
      <c r="F232" s="19" t="s">
        <v>1</v>
      </c>
      <c r="G232" s="27">
        <v>826</v>
      </c>
      <c r="H232" s="11">
        <v>4705000</v>
      </c>
      <c r="I232" s="11">
        <v>400000</v>
      </c>
      <c r="J232" s="11">
        <v>50000</v>
      </c>
      <c r="K232" s="11"/>
      <c r="L232" s="11">
        <v>305000</v>
      </c>
      <c r="M232" s="213">
        <f t="shared" si="72"/>
        <v>5460000</v>
      </c>
    </row>
    <row r="233" spans="1:13" ht="15.75">
      <c r="A233" s="189"/>
      <c r="B233" s="190"/>
      <c r="C233" s="191"/>
      <c r="D233" s="18"/>
      <c r="E233" s="18"/>
      <c r="F233" s="19" t="s">
        <v>2</v>
      </c>
      <c r="G233" s="27"/>
      <c r="H233" s="11"/>
      <c r="I233" s="4">
        <v>50000</v>
      </c>
      <c r="J233" s="4">
        <v>5000</v>
      </c>
      <c r="K233" s="4"/>
      <c r="L233" s="11"/>
      <c r="M233" s="12">
        <f t="shared" si="72"/>
        <v>55000</v>
      </c>
    </row>
    <row r="234" spans="1:13" ht="15.75">
      <c r="A234" s="189"/>
      <c r="B234" s="190"/>
      <c r="C234" s="191"/>
      <c r="D234" s="18"/>
      <c r="E234" s="18"/>
      <c r="F234" s="19" t="s">
        <v>3</v>
      </c>
      <c r="G234" s="27"/>
      <c r="H234" s="11"/>
      <c r="I234" s="4">
        <v>0</v>
      </c>
      <c r="J234" s="4"/>
      <c r="K234" s="4"/>
      <c r="L234" s="11"/>
      <c r="M234" s="12">
        <f t="shared" si="72"/>
        <v>0</v>
      </c>
    </row>
    <row r="235" spans="1:13" ht="15.75">
      <c r="A235" s="192" t="s">
        <v>84</v>
      </c>
      <c r="B235" s="193"/>
      <c r="C235" s="199">
        <v>94260</v>
      </c>
      <c r="D235" s="200"/>
      <c r="E235" s="278" t="s">
        <v>105</v>
      </c>
      <c r="F235" s="278"/>
      <c r="G235" s="30">
        <f aca="true" t="shared" si="75" ref="G235:M235">SUM(G236:G238)</f>
        <v>209</v>
      </c>
      <c r="H235" s="31">
        <f t="shared" si="75"/>
        <v>1390000</v>
      </c>
      <c r="I235" s="31">
        <f t="shared" si="75"/>
        <v>50000</v>
      </c>
      <c r="J235" s="31">
        <f t="shared" si="75"/>
        <v>28000</v>
      </c>
      <c r="K235" s="31">
        <f t="shared" si="75"/>
        <v>0</v>
      </c>
      <c r="L235" s="31">
        <f t="shared" si="75"/>
        <v>0</v>
      </c>
      <c r="M235" s="31">
        <f t="shared" si="75"/>
        <v>1468000</v>
      </c>
    </row>
    <row r="236" spans="1:13" ht="15.75">
      <c r="A236" s="189"/>
      <c r="B236" s="190"/>
      <c r="C236" s="191"/>
      <c r="D236" s="18"/>
      <c r="E236" s="18"/>
      <c r="F236" s="19" t="s">
        <v>1</v>
      </c>
      <c r="G236" s="27">
        <v>209</v>
      </c>
      <c r="H236" s="11">
        <v>1390000</v>
      </c>
      <c r="I236" s="11">
        <v>40000</v>
      </c>
      <c r="J236" s="11">
        <v>27500</v>
      </c>
      <c r="K236" s="11"/>
      <c r="L236" s="11"/>
      <c r="M236" s="213">
        <f>SUM(H236:L236)</f>
        <v>1457500</v>
      </c>
    </row>
    <row r="237" spans="1:13" ht="15.75">
      <c r="A237" s="189"/>
      <c r="B237" s="190"/>
      <c r="C237" s="191"/>
      <c r="D237" s="18"/>
      <c r="E237" s="18"/>
      <c r="F237" s="19" t="s">
        <v>2</v>
      </c>
      <c r="G237" s="27"/>
      <c r="H237" s="11"/>
      <c r="I237" s="11">
        <v>10000</v>
      </c>
      <c r="J237" s="11">
        <v>500</v>
      </c>
      <c r="K237" s="11"/>
      <c r="L237" s="11">
        <v>0</v>
      </c>
      <c r="M237" s="29">
        <f t="shared" si="72"/>
        <v>10500</v>
      </c>
    </row>
    <row r="238" spans="1:13" ht="12.75" customHeight="1" thickBot="1">
      <c r="A238" s="214"/>
      <c r="B238" s="215"/>
      <c r="C238" s="216"/>
      <c r="D238" s="217"/>
      <c r="E238" s="217"/>
      <c r="F238" s="218" t="s">
        <v>3</v>
      </c>
      <c r="G238" s="28"/>
      <c r="H238" s="14"/>
      <c r="I238" s="14"/>
      <c r="J238" s="14"/>
      <c r="K238" s="14"/>
      <c r="L238" s="15">
        <v>0</v>
      </c>
      <c r="M238" s="16">
        <f t="shared" si="72"/>
        <v>0</v>
      </c>
    </row>
  </sheetData>
  <sheetProtection/>
  <mergeCells count="59">
    <mergeCell ref="D199:F199"/>
    <mergeCell ref="D203:F203"/>
    <mergeCell ref="E211:F211"/>
    <mergeCell ref="D219:F219"/>
    <mergeCell ref="E231:F231"/>
    <mergeCell ref="E235:F235"/>
    <mergeCell ref="E207:F207"/>
    <mergeCell ref="E227:F227"/>
    <mergeCell ref="E215:F215"/>
    <mergeCell ref="D131:F131"/>
    <mergeCell ref="E139:F139"/>
    <mergeCell ref="D147:F147"/>
    <mergeCell ref="E155:F155"/>
    <mergeCell ref="D163:F163"/>
    <mergeCell ref="E167:F167"/>
    <mergeCell ref="D175:F175"/>
    <mergeCell ref="E183:F183"/>
    <mergeCell ref="E187:F187"/>
    <mergeCell ref="E179:F179"/>
    <mergeCell ref="E91:F91"/>
    <mergeCell ref="E103:F103"/>
    <mergeCell ref="E107:F107"/>
    <mergeCell ref="D111:F111"/>
    <mergeCell ref="D115:F115"/>
    <mergeCell ref="E123:F123"/>
    <mergeCell ref="A1:M1"/>
    <mergeCell ref="E135:F135"/>
    <mergeCell ref="E51:F51"/>
    <mergeCell ref="D55:F55"/>
    <mergeCell ref="D59:F59"/>
    <mergeCell ref="E151:F151"/>
    <mergeCell ref="E15:F15"/>
    <mergeCell ref="D19:F19"/>
    <mergeCell ref="D23:F23"/>
    <mergeCell ref="D75:F75"/>
    <mergeCell ref="E87:F87"/>
    <mergeCell ref="E95:F95"/>
    <mergeCell ref="E119:F119"/>
    <mergeCell ref="E127:F127"/>
    <mergeCell ref="E223:F223"/>
    <mergeCell ref="D191:F191"/>
    <mergeCell ref="E143:F143"/>
    <mergeCell ref="E171:F171"/>
    <mergeCell ref="D195:F195"/>
    <mergeCell ref="E159:F159"/>
    <mergeCell ref="E83:F83"/>
    <mergeCell ref="D63:F63"/>
    <mergeCell ref="E27:F27"/>
    <mergeCell ref="E47:F47"/>
    <mergeCell ref="E67:F67"/>
    <mergeCell ref="E31:F31"/>
    <mergeCell ref="B3:E3"/>
    <mergeCell ref="D7:F7"/>
    <mergeCell ref="E11:F11"/>
    <mergeCell ref="E79:F79"/>
    <mergeCell ref="E35:F35"/>
    <mergeCell ref="E39:F39"/>
    <mergeCell ref="E43:F43"/>
    <mergeCell ref="E71:F71"/>
  </mergeCells>
  <printOptions/>
  <pageMargins left="0.7" right="0.2" top="0.75" bottom="0.1" header="0.3" footer="0.1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238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6.8515625" style="0" customWidth="1"/>
    <col min="2" max="2" width="6.421875" style="0" customWidth="1"/>
    <col min="3" max="3" width="7.00390625" style="0" customWidth="1"/>
    <col min="4" max="4" width="6.421875" style="0" customWidth="1"/>
    <col min="5" max="5" width="7.8515625" style="0" customWidth="1"/>
    <col min="6" max="6" width="26.28125" style="0" customWidth="1"/>
    <col min="7" max="7" width="10.57421875" style="0" customWidth="1"/>
    <col min="8" max="8" width="15.421875" style="0" customWidth="1"/>
    <col min="9" max="9" width="13.140625" style="0" customWidth="1"/>
    <col min="10" max="10" width="13.8515625" style="0" customWidth="1"/>
    <col min="11" max="11" width="16.57421875" style="0" customWidth="1"/>
    <col min="12" max="12" width="13.00390625" style="0" customWidth="1"/>
    <col min="13" max="13" width="16.57421875" style="0" customWidth="1"/>
    <col min="14" max="14" width="1.7109375" style="0" customWidth="1"/>
    <col min="15" max="15" width="14.00390625" style="0" customWidth="1"/>
    <col min="16" max="16" width="13.8515625" style="0" customWidth="1"/>
    <col min="17" max="17" width="15.140625" style="0" customWidth="1"/>
    <col min="18" max="18" width="16.7109375" style="0" customWidth="1"/>
    <col min="19" max="19" width="12.7109375" style="0" bestFit="1" customWidth="1"/>
  </cols>
  <sheetData>
    <row r="1" spans="1:13" ht="20.25" thickBot="1">
      <c r="A1" s="273" t="s">
        <v>187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38.25" customHeight="1">
      <c r="A2" s="181"/>
      <c r="B2" s="182"/>
      <c r="C2" s="183"/>
      <c r="D2" s="183"/>
      <c r="E2" s="183"/>
      <c r="F2" s="184"/>
      <c r="G2" s="185" t="s">
        <v>188</v>
      </c>
      <c r="H2" s="185" t="s">
        <v>97</v>
      </c>
      <c r="I2" s="185" t="s">
        <v>98</v>
      </c>
      <c r="J2" s="185" t="s">
        <v>99</v>
      </c>
      <c r="K2" s="185" t="s">
        <v>100</v>
      </c>
      <c r="L2" s="185" t="s">
        <v>101</v>
      </c>
      <c r="M2" s="186" t="s">
        <v>86</v>
      </c>
    </row>
    <row r="3" spans="1:18" ht="16.5">
      <c r="A3" s="187">
        <v>613</v>
      </c>
      <c r="B3" s="274" t="s">
        <v>96</v>
      </c>
      <c r="C3" s="275"/>
      <c r="D3" s="275"/>
      <c r="E3" s="275"/>
      <c r="F3" s="188" t="s">
        <v>0</v>
      </c>
      <c r="G3" s="126">
        <f>G7+G19+G23+G55+G59+G63+G75+G111+G115+G131+G147+G163+G175+G191+G203+G219+G199</f>
        <v>1525</v>
      </c>
      <c r="H3" s="127">
        <f aca="true" t="shared" si="0" ref="H3:M3">H4+H5+H6</f>
        <v>9648426</v>
      </c>
      <c r="I3" s="127">
        <f>I4+I5+I6</f>
        <v>1742025</v>
      </c>
      <c r="J3" s="127">
        <f t="shared" si="0"/>
        <v>296252</v>
      </c>
      <c r="K3" s="127">
        <f t="shared" si="0"/>
        <v>564172</v>
      </c>
      <c r="L3" s="127">
        <f>L4+L5+L6</f>
        <v>7178427</v>
      </c>
      <c r="M3" s="127">
        <f t="shared" si="0"/>
        <v>19429302</v>
      </c>
      <c r="O3" s="154"/>
      <c r="P3" s="260"/>
      <c r="Q3" s="141"/>
      <c r="R3" s="141"/>
    </row>
    <row r="4" spans="1:18" ht="15.75">
      <c r="A4" s="189"/>
      <c r="B4" s="190"/>
      <c r="C4" s="191"/>
      <c r="D4" s="18"/>
      <c r="E4" s="18"/>
      <c r="F4" s="19" t="s">
        <v>1</v>
      </c>
      <c r="G4" s="17"/>
      <c r="H4" s="4">
        <f>H8+H20+H24+H56+H60+H64+H76+H112+H116+H132+H148+H164+H176+H192+H204+H220+H200</f>
        <v>9628426</v>
      </c>
      <c r="I4" s="4">
        <f>I8+I20+I24+I56+I60+I64+I76+I112+I116+I132+I148+I164+I176+I192+I204+I220+I200</f>
        <v>1442025</v>
      </c>
      <c r="J4" s="4">
        <f>J8+J20+J24+J56+J60+J64+J76+J112+J116+J132+J148+J164+J176+J192+J204+J220+J200</f>
        <v>242752</v>
      </c>
      <c r="K4" s="4">
        <f>K8+K20+K24+K56+K60+K64+K76+K112+K116+K132+K148+K164+K176+K192+K204+K220</f>
        <v>0</v>
      </c>
      <c r="L4" s="4">
        <f>L8+L20+L24+L56+L60+L64+L76+L112+L116+L132+L148+L164+L176+L192+L204+L220+L200</f>
        <v>5855282</v>
      </c>
      <c r="M4" s="4">
        <f>M8+M20+M24+M56+M60+M64+M76+M112+M116+M132+M148+M164+M176+M192+M204+M220+M200</f>
        <v>17168485</v>
      </c>
      <c r="O4" s="143"/>
      <c r="P4" s="260"/>
      <c r="Q4" s="143"/>
      <c r="R4" s="143"/>
    </row>
    <row r="5" spans="1:18" ht="15.75">
      <c r="A5" s="189"/>
      <c r="B5" s="190"/>
      <c r="C5" s="191"/>
      <c r="D5" s="18"/>
      <c r="E5" s="18"/>
      <c r="F5" s="19" t="s">
        <v>2</v>
      </c>
      <c r="G5" s="17"/>
      <c r="H5" s="4">
        <f>H9+H21+H25+H57+H61+H65+H77+H113+H117+H133+H149+H165+H177+H193+H205+H221</f>
        <v>20000</v>
      </c>
      <c r="I5" s="4">
        <f>I9+I21+I25+I57+I61+I65+I77+I113+I117+I133+I149+I165+I177+I193+I205+I221</f>
        <v>300000</v>
      </c>
      <c r="J5" s="4">
        <f>J9+J21+J25+J57+J61+J65+J77+J113+J117+J133+J149+J165+J177+J193+J205+J221</f>
        <v>53500</v>
      </c>
      <c r="K5" s="4">
        <f>K9+K21+K25+K57+K61+K65+K77+K113+K117+K133+K149+K165+K177+K193+K205+K221</f>
        <v>564172</v>
      </c>
      <c r="L5" s="4">
        <f>L9+L21+L25+L57+L61+L65+L77+L113+L117+L133+L149+L165+L177+L193+L205+L221</f>
        <v>1323145</v>
      </c>
      <c r="M5" s="4">
        <f>M9+M21+M25+M57+M61+M65+M77+M113+M117+M133+M149+M165+M177+M193+M205+M221</f>
        <v>2260817</v>
      </c>
      <c r="O5" s="142">
        <v>2260817</v>
      </c>
      <c r="P5" s="260"/>
      <c r="Q5" s="143"/>
      <c r="R5" s="143"/>
    </row>
    <row r="6" spans="1:18" ht="15.75">
      <c r="A6" s="189"/>
      <c r="B6" s="190"/>
      <c r="C6" s="191"/>
      <c r="D6" s="18"/>
      <c r="E6" s="18"/>
      <c r="F6" s="19" t="s">
        <v>162</v>
      </c>
      <c r="G6" s="17"/>
      <c r="H6" s="4"/>
      <c r="I6" s="4">
        <f>I186+I234</f>
        <v>0</v>
      </c>
      <c r="J6" s="4"/>
      <c r="K6" s="4"/>
      <c r="L6" s="11">
        <f>L10+L22+L26+L58+L62+L66+L78+L114+L118+L134+L150+L166+L178+L198+L206+L222</f>
        <v>0</v>
      </c>
      <c r="M6" s="4">
        <f>I6+L6</f>
        <v>0</v>
      </c>
      <c r="O6" s="270">
        <f>O5-M5</f>
        <v>0</v>
      </c>
      <c r="P6" s="260"/>
      <c r="Q6" s="143"/>
      <c r="R6" s="143"/>
    </row>
    <row r="7" spans="1:18" ht="15.75" customHeight="1">
      <c r="A7" s="192">
        <v>1.1</v>
      </c>
      <c r="B7" s="193"/>
      <c r="C7" s="222">
        <v>160</v>
      </c>
      <c r="D7" s="276" t="s">
        <v>4</v>
      </c>
      <c r="E7" s="277"/>
      <c r="F7" s="277"/>
      <c r="G7" s="38">
        <f aca="true" t="shared" si="1" ref="G7:M10">G11+G15</f>
        <v>31</v>
      </c>
      <c r="H7" s="39">
        <f t="shared" si="1"/>
        <v>234900</v>
      </c>
      <c r="I7" s="39">
        <f t="shared" si="1"/>
        <v>14000</v>
      </c>
      <c r="J7" s="39">
        <f t="shared" si="1"/>
        <v>0</v>
      </c>
      <c r="K7" s="39">
        <f t="shared" si="1"/>
        <v>108000</v>
      </c>
      <c r="L7" s="39">
        <f t="shared" si="1"/>
        <v>80000</v>
      </c>
      <c r="M7" s="39">
        <f t="shared" si="1"/>
        <v>436900</v>
      </c>
      <c r="O7" s="142"/>
      <c r="P7" s="260"/>
      <c r="Q7" s="143"/>
      <c r="R7" s="143"/>
    </row>
    <row r="8" spans="1:18" ht="15.75">
      <c r="A8" s="189"/>
      <c r="B8" s="190"/>
      <c r="C8" s="191"/>
      <c r="D8" s="18"/>
      <c r="E8" s="18"/>
      <c r="F8" s="19" t="s">
        <v>1</v>
      </c>
      <c r="G8" s="17"/>
      <c r="H8" s="11">
        <f>H12</f>
        <v>234900</v>
      </c>
      <c r="I8" s="4">
        <f>I12</f>
        <v>14000</v>
      </c>
      <c r="J8" s="4">
        <v>0</v>
      </c>
      <c r="K8" s="4">
        <f t="shared" si="1"/>
        <v>0</v>
      </c>
      <c r="L8" s="11">
        <f>L12</f>
        <v>80000</v>
      </c>
      <c r="M8" s="4">
        <f t="shared" si="1"/>
        <v>328900</v>
      </c>
      <c r="O8" s="142"/>
      <c r="P8" s="261"/>
      <c r="Q8" s="143"/>
      <c r="R8" s="143"/>
    </row>
    <row r="9" spans="1:18" ht="15.75">
      <c r="A9" s="189"/>
      <c r="B9" s="190"/>
      <c r="C9" s="191"/>
      <c r="D9" s="18"/>
      <c r="E9" s="18"/>
      <c r="F9" s="19" t="s">
        <v>2</v>
      </c>
      <c r="G9" s="17"/>
      <c r="H9" s="4">
        <f t="shared" si="1"/>
        <v>0</v>
      </c>
      <c r="I9" s="4">
        <f>I13+I17</f>
        <v>0</v>
      </c>
      <c r="J9" s="4"/>
      <c r="K9" s="4">
        <f>K13</f>
        <v>108000</v>
      </c>
      <c r="L9" s="4">
        <v>0</v>
      </c>
      <c r="M9" s="4">
        <f t="shared" si="1"/>
        <v>108000</v>
      </c>
      <c r="O9" s="142"/>
      <c r="P9" s="143"/>
      <c r="Q9" s="143"/>
      <c r="R9" s="143"/>
    </row>
    <row r="10" spans="1:18" ht="15.75">
      <c r="A10" s="189"/>
      <c r="B10" s="190"/>
      <c r="C10" s="191"/>
      <c r="D10" s="18"/>
      <c r="E10" s="18"/>
      <c r="F10" s="19" t="s">
        <v>3</v>
      </c>
      <c r="G10" s="17"/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v>0</v>
      </c>
      <c r="L10" s="11">
        <f t="shared" si="1"/>
        <v>0</v>
      </c>
      <c r="M10" s="12">
        <f t="shared" si="1"/>
        <v>0</v>
      </c>
      <c r="O10" s="142"/>
      <c r="P10" s="143"/>
      <c r="Q10" s="143"/>
      <c r="R10" s="143"/>
    </row>
    <row r="11" spans="1:18" ht="15.75">
      <c r="A11" s="194" t="s">
        <v>5</v>
      </c>
      <c r="B11" s="195"/>
      <c r="C11" s="196">
        <v>16003</v>
      </c>
      <c r="D11" s="197"/>
      <c r="E11" s="272" t="s">
        <v>4</v>
      </c>
      <c r="F11" s="272"/>
      <c r="G11" s="124">
        <f aca="true" t="shared" si="2" ref="G11:M11">SUM(G12:G14)</f>
        <v>31</v>
      </c>
      <c r="H11" s="125">
        <f t="shared" si="2"/>
        <v>234900</v>
      </c>
      <c r="I11" s="125">
        <f t="shared" si="2"/>
        <v>14000</v>
      </c>
      <c r="J11" s="125">
        <f t="shared" si="2"/>
        <v>0</v>
      </c>
      <c r="K11" s="125">
        <f t="shared" si="2"/>
        <v>108000</v>
      </c>
      <c r="L11" s="125">
        <f t="shared" si="2"/>
        <v>80000</v>
      </c>
      <c r="M11" s="125">
        <f t="shared" si="2"/>
        <v>436900</v>
      </c>
      <c r="O11" s="142"/>
      <c r="P11" s="143"/>
      <c r="Q11" s="143"/>
      <c r="R11" s="143"/>
    </row>
    <row r="12" spans="1:18" ht="15.75">
      <c r="A12" s="189"/>
      <c r="B12" s="190"/>
      <c r="C12" s="198"/>
      <c r="D12" s="18"/>
      <c r="E12" s="18"/>
      <c r="F12" s="19" t="s">
        <v>1</v>
      </c>
      <c r="G12" s="17">
        <v>31</v>
      </c>
      <c r="H12" s="11">
        <v>234900</v>
      </c>
      <c r="I12" s="4">
        <v>14000</v>
      </c>
      <c r="J12" s="4">
        <v>0</v>
      </c>
      <c r="K12" s="4"/>
      <c r="L12" s="11">
        <v>80000</v>
      </c>
      <c r="M12" s="12">
        <f aca="true" t="shared" si="3" ref="M12:M22">SUM(H12:L12)</f>
        <v>328900</v>
      </c>
      <c r="O12" s="141"/>
      <c r="P12" s="144"/>
      <c r="Q12" s="144"/>
      <c r="R12" s="144"/>
    </row>
    <row r="13" spans="1:18" ht="15.75">
      <c r="A13" s="189"/>
      <c r="B13" s="190"/>
      <c r="C13" s="198"/>
      <c r="D13" s="18"/>
      <c r="E13" s="18"/>
      <c r="F13" s="19" t="s">
        <v>2</v>
      </c>
      <c r="G13" s="17"/>
      <c r="H13" s="4"/>
      <c r="I13" s="4">
        <v>0</v>
      </c>
      <c r="J13" s="4"/>
      <c r="K13" s="4">
        <v>108000</v>
      </c>
      <c r="L13" s="11">
        <v>0</v>
      </c>
      <c r="M13" s="12">
        <f t="shared" si="3"/>
        <v>108000</v>
      </c>
      <c r="O13" s="142"/>
      <c r="P13" s="143"/>
      <c r="Q13" s="145"/>
      <c r="R13" s="145"/>
    </row>
    <row r="14" spans="1:18" ht="15.75">
      <c r="A14" s="189"/>
      <c r="B14" s="190"/>
      <c r="C14" s="198"/>
      <c r="D14" s="18"/>
      <c r="E14" s="18"/>
      <c r="F14" s="19" t="s">
        <v>3</v>
      </c>
      <c r="G14" s="17"/>
      <c r="H14" s="4"/>
      <c r="I14" s="4"/>
      <c r="J14" s="4"/>
      <c r="K14" s="4" t="s">
        <v>132</v>
      </c>
      <c r="L14" s="11"/>
      <c r="M14" s="12">
        <f t="shared" si="3"/>
        <v>0</v>
      </c>
      <c r="O14" s="146"/>
      <c r="P14" s="148"/>
      <c r="Q14" s="148"/>
      <c r="R14" s="148"/>
    </row>
    <row r="15" spans="1:18" ht="15.75">
      <c r="A15" s="192" t="s">
        <v>6</v>
      </c>
      <c r="B15" s="193"/>
      <c r="C15" s="199">
        <v>16083</v>
      </c>
      <c r="D15" s="200"/>
      <c r="E15" s="271" t="s">
        <v>104</v>
      </c>
      <c r="F15" s="271"/>
      <c r="G15" s="30">
        <f aca="true" t="shared" si="4" ref="G15:L15">SUM(G16:G18)</f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2">
        <f t="shared" si="3"/>
        <v>0</v>
      </c>
      <c r="O15" s="147"/>
      <c r="P15" s="148"/>
      <c r="Q15" s="148"/>
      <c r="R15" s="148"/>
    </row>
    <row r="16" spans="1:18" ht="15.75">
      <c r="A16" s="189"/>
      <c r="B16" s="190"/>
      <c r="C16" s="191"/>
      <c r="D16" s="18"/>
      <c r="E16" s="18"/>
      <c r="F16" s="19" t="s">
        <v>1</v>
      </c>
      <c r="G16" s="17"/>
      <c r="H16" s="4"/>
      <c r="I16" s="4"/>
      <c r="J16" s="4"/>
      <c r="K16" s="4"/>
      <c r="L16" s="11"/>
      <c r="M16" s="12">
        <f t="shared" si="3"/>
        <v>0</v>
      </c>
      <c r="O16" s="147"/>
      <c r="P16" s="148"/>
      <c r="Q16" s="148"/>
      <c r="R16" s="148"/>
    </row>
    <row r="17" spans="1:18" ht="15.75">
      <c r="A17" s="189"/>
      <c r="B17" s="190"/>
      <c r="C17" s="191"/>
      <c r="D17" s="18"/>
      <c r="E17" s="18"/>
      <c r="F17" s="19" t="s">
        <v>2</v>
      </c>
      <c r="G17" s="17"/>
      <c r="H17" s="4"/>
      <c r="I17" s="4"/>
      <c r="J17" s="4"/>
      <c r="K17" s="4"/>
      <c r="L17" s="11"/>
      <c r="M17" s="12">
        <f t="shared" si="3"/>
        <v>0</v>
      </c>
      <c r="O17" s="147"/>
      <c r="P17" s="148"/>
      <c r="Q17" s="148"/>
      <c r="R17" s="148"/>
    </row>
    <row r="18" spans="1:18" ht="15.75">
      <c r="A18" s="189"/>
      <c r="B18" s="190"/>
      <c r="C18" s="191"/>
      <c r="D18" s="18"/>
      <c r="E18" s="18"/>
      <c r="F18" s="19" t="s">
        <v>3</v>
      </c>
      <c r="G18" s="17"/>
      <c r="H18" s="4"/>
      <c r="I18" s="4"/>
      <c r="J18" s="4"/>
      <c r="K18" s="4"/>
      <c r="L18" s="11"/>
      <c r="M18" s="12">
        <f t="shared" si="3"/>
        <v>0</v>
      </c>
      <c r="O18" s="147"/>
      <c r="P18" s="148"/>
      <c r="Q18" s="148"/>
      <c r="R18" s="148"/>
    </row>
    <row r="19" spans="1:18" ht="15.75" customHeight="1">
      <c r="A19" s="194">
        <v>1.2</v>
      </c>
      <c r="B19" s="195"/>
      <c r="C19" s="223">
        <v>169</v>
      </c>
      <c r="D19" s="279" t="s">
        <v>7</v>
      </c>
      <c r="E19" s="279"/>
      <c r="F19" s="279"/>
      <c r="G19" s="124">
        <f aca="true" t="shared" si="5" ref="G19:M19">SUM(G20:G22)</f>
        <v>0</v>
      </c>
      <c r="H19" s="125">
        <f t="shared" si="5"/>
        <v>115000</v>
      </c>
      <c r="I19" s="125">
        <f t="shared" si="5"/>
        <v>2000</v>
      </c>
      <c r="J19" s="125">
        <f t="shared" si="5"/>
        <v>0</v>
      </c>
      <c r="K19" s="125">
        <f t="shared" si="5"/>
        <v>0</v>
      </c>
      <c r="L19" s="125">
        <f t="shared" si="5"/>
        <v>0</v>
      </c>
      <c r="M19" s="125">
        <f t="shared" si="5"/>
        <v>117000</v>
      </c>
      <c r="O19" s="147"/>
      <c r="P19" s="148"/>
      <c r="Q19" s="148"/>
      <c r="R19" s="148"/>
    </row>
    <row r="20" spans="1:18" ht="15.75">
      <c r="A20" s="189"/>
      <c r="B20" s="190"/>
      <c r="C20" s="201"/>
      <c r="D20" s="18"/>
      <c r="E20" s="18"/>
      <c r="F20" s="19" t="s">
        <v>1</v>
      </c>
      <c r="G20" s="17"/>
      <c r="H20" s="11">
        <v>115000</v>
      </c>
      <c r="I20" s="4">
        <v>2000</v>
      </c>
      <c r="J20" s="4"/>
      <c r="K20" s="4"/>
      <c r="L20" s="4"/>
      <c r="M20" s="12">
        <f t="shared" si="3"/>
        <v>117000</v>
      </c>
      <c r="O20" s="146"/>
      <c r="P20" s="148"/>
      <c r="Q20" s="148"/>
      <c r="R20" s="148"/>
    </row>
    <row r="21" spans="1:18" ht="15.75">
      <c r="A21" s="189"/>
      <c r="B21" s="190"/>
      <c r="C21" s="201"/>
      <c r="D21" s="18"/>
      <c r="E21" s="18"/>
      <c r="F21" s="19" t="s">
        <v>2</v>
      </c>
      <c r="G21" s="17"/>
      <c r="H21" s="4"/>
      <c r="I21" s="4">
        <v>0</v>
      </c>
      <c r="J21" s="4"/>
      <c r="K21" s="4"/>
      <c r="L21" s="11"/>
      <c r="M21" s="12">
        <f t="shared" si="3"/>
        <v>0</v>
      </c>
      <c r="O21" s="149"/>
      <c r="P21" s="150"/>
      <c r="Q21" s="148"/>
      <c r="R21" s="148"/>
    </row>
    <row r="22" spans="1:18" ht="15.75">
      <c r="A22" s="189"/>
      <c r="B22" s="190"/>
      <c r="C22" s="201"/>
      <c r="D22" s="18"/>
      <c r="E22" s="18"/>
      <c r="F22" s="19" t="s">
        <v>3</v>
      </c>
      <c r="G22" s="17"/>
      <c r="H22" s="4"/>
      <c r="I22" s="4"/>
      <c r="J22" s="4"/>
      <c r="K22" s="4"/>
      <c r="L22" s="11"/>
      <c r="M22" s="12">
        <f t="shared" si="3"/>
        <v>0</v>
      </c>
      <c r="O22" s="142"/>
      <c r="P22" s="143"/>
      <c r="Q22" s="143"/>
      <c r="R22" s="143"/>
    </row>
    <row r="23" spans="1:18" ht="15.75" customHeight="1">
      <c r="A23" s="194">
        <v>1.3</v>
      </c>
      <c r="B23" s="195"/>
      <c r="C23" s="223">
        <v>163</v>
      </c>
      <c r="D23" s="279" t="s">
        <v>88</v>
      </c>
      <c r="E23" s="279"/>
      <c r="F23" s="279"/>
      <c r="G23" s="124">
        <f aca="true" t="shared" si="6" ref="G23:M26">SUM(G27+G31+G35+G39+G43+G47+G51)</f>
        <v>34</v>
      </c>
      <c r="H23" s="125">
        <f t="shared" si="6"/>
        <v>179600</v>
      </c>
      <c r="I23" s="125">
        <f>SUM(I27+I31+I35+I39+I43+I47+I51)</f>
        <v>228976</v>
      </c>
      <c r="J23" s="125">
        <f t="shared" si="6"/>
        <v>40000</v>
      </c>
      <c r="K23" s="125">
        <f t="shared" si="6"/>
        <v>0</v>
      </c>
      <c r="L23" s="125">
        <f t="shared" si="6"/>
        <v>0</v>
      </c>
      <c r="M23" s="125">
        <f t="shared" si="6"/>
        <v>448576</v>
      </c>
      <c r="O23" s="141"/>
      <c r="P23" s="144"/>
      <c r="Q23" s="144"/>
      <c r="R23" s="144"/>
    </row>
    <row r="24" spans="1:18" ht="15.75">
      <c r="A24" s="189"/>
      <c r="B24" s="190"/>
      <c r="C24" s="191"/>
      <c r="D24" s="18"/>
      <c r="E24" s="18"/>
      <c r="F24" s="19" t="s">
        <v>1</v>
      </c>
      <c r="G24" s="17">
        <f>G28</f>
        <v>34</v>
      </c>
      <c r="H24" s="11">
        <f t="shared" si="6"/>
        <v>179600</v>
      </c>
      <c r="I24" s="4">
        <f>I28</f>
        <v>178976</v>
      </c>
      <c r="J24" s="4">
        <f>SUM(J28+J32+J36+J40+J44+J48+J52)</f>
        <v>25000</v>
      </c>
      <c r="K24" s="4">
        <f t="shared" si="6"/>
        <v>0</v>
      </c>
      <c r="L24" s="11">
        <f t="shared" si="6"/>
        <v>0</v>
      </c>
      <c r="M24" s="12">
        <f t="shared" si="6"/>
        <v>383576</v>
      </c>
      <c r="O24" s="142"/>
      <c r="P24" s="143"/>
      <c r="Q24" s="143"/>
      <c r="R24" s="143"/>
    </row>
    <row r="25" spans="1:18" ht="15.75">
      <c r="A25" s="189"/>
      <c r="B25" s="190"/>
      <c r="C25" s="191"/>
      <c r="D25" s="18"/>
      <c r="E25" s="18"/>
      <c r="F25" s="19" t="s">
        <v>2</v>
      </c>
      <c r="G25" s="17"/>
      <c r="H25" s="4">
        <f t="shared" si="6"/>
        <v>0</v>
      </c>
      <c r="I25" s="4">
        <f>I29</f>
        <v>50000</v>
      </c>
      <c r="J25" s="4">
        <f>SUM(J29+J33+J37+J41+J45+J49+J53)</f>
        <v>15000</v>
      </c>
      <c r="K25" s="4">
        <f t="shared" si="6"/>
        <v>0</v>
      </c>
      <c r="L25" s="11">
        <f t="shared" si="6"/>
        <v>0</v>
      </c>
      <c r="M25" s="12">
        <f t="shared" si="6"/>
        <v>65000</v>
      </c>
      <c r="O25" s="142"/>
      <c r="P25" s="143"/>
      <c r="Q25" s="143"/>
      <c r="R25" s="143"/>
    </row>
    <row r="26" spans="1:18" ht="15.75">
      <c r="A26" s="189"/>
      <c r="B26" s="190"/>
      <c r="C26" s="191"/>
      <c r="D26" s="18"/>
      <c r="E26" s="18"/>
      <c r="F26" s="19" t="s">
        <v>3</v>
      </c>
      <c r="G26" s="17"/>
      <c r="H26" s="4">
        <f t="shared" si="6"/>
        <v>0</v>
      </c>
      <c r="I26" s="4">
        <f t="shared" si="6"/>
        <v>0</v>
      </c>
      <c r="J26" s="4">
        <f t="shared" si="6"/>
        <v>0</v>
      </c>
      <c r="K26" s="4">
        <f t="shared" si="6"/>
        <v>0</v>
      </c>
      <c r="L26" s="11">
        <f t="shared" si="6"/>
        <v>0</v>
      </c>
      <c r="M26" s="12">
        <f t="shared" si="6"/>
        <v>0</v>
      </c>
      <c r="O26" s="142"/>
      <c r="P26" s="143"/>
      <c r="Q26" s="143"/>
      <c r="R26" s="143"/>
    </row>
    <row r="27" spans="1:18" ht="15.75">
      <c r="A27" s="192" t="s">
        <v>8</v>
      </c>
      <c r="B27" s="195"/>
      <c r="C27" s="196">
        <v>16303</v>
      </c>
      <c r="D27" s="197"/>
      <c r="E27" s="272" t="s">
        <v>9</v>
      </c>
      <c r="F27" s="272"/>
      <c r="G27" s="124">
        <f aca="true" t="shared" si="7" ref="G27:M27">SUM(G28:G30)</f>
        <v>34</v>
      </c>
      <c r="H27" s="125">
        <f t="shared" si="7"/>
        <v>179600</v>
      </c>
      <c r="I27" s="125">
        <f t="shared" si="7"/>
        <v>228976</v>
      </c>
      <c r="J27" s="125">
        <f t="shared" si="7"/>
        <v>40000</v>
      </c>
      <c r="K27" s="125">
        <f t="shared" si="7"/>
        <v>0</v>
      </c>
      <c r="L27" s="125">
        <f t="shared" si="7"/>
        <v>0</v>
      </c>
      <c r="M27" s="125">
        <f t="shared" si="7"/>
        <v>448576</v>
      </c>
      <c r="O27" s="142"/>
      <c r="P27" s="143"/>
      <c r="Q27" s="143"/>
      <c r="R27" s="143"/>
    </row>
    <row r="28" spans="1:18" ht="15.75">
      <c r="A28" s="189"/>
      <c r="B28" s="190"/>
      <c r="C28" s="191"/>
      <c r="D28" s="18"/>
      <c r="E28" s="18"/>
      <c r="F28" s="19" t="s">
        <v>1</v>
      </c>
      <c r="G28" s="17">
        <v>34</v>
      </c>
      <c r="H28" s="11">
        <v>179600</v>
      </c>
      <c r="I28" s="4">
        <v>178976</v>
      </c>
      <c r="J28" s="4">
        <v>25000</v>
      </c>
      <c r="K28" s="4"/>
      <c r="L28" s="11">
        <v>0</v>
      </c>
      <c r="M28" s="12">
        <f>H28+I28+J28+K28+L28</f>
        <v>383576</v>
      </c>
      <c r="O28" s="142"/>
      <c r="P28" s="143"/>
      <c r="Q28" s="143"/>
      <c r="R28" s="143"/>
    </row>
    <row r="29" spans="1:18" ht="15.75">
      <c r="A29" s="189"/>
      <c r="B29" s="190"/>
      <c r="C29" s="191"/>
      <c r="D29" s="18"/>
      <c r="E29" s="18"/>
      <c r="F29" s="19" t="s">
        <v>2</v>
      </c>
      <c r="G29" s="17"/>
      <c r="H29" s="4"/>
      <c r="I29" s="4">
        <v>50000</v>
      </c>
      <c r="J29" s="4">
        <v>15000</v>
      </c>
      <c r="K29" s="4"/>
      <c r="L29" s="11">
        <v>0</v>
      </c>
      <c r="M29" s="12">
        <f>H29+I29+J29+K29+L29</f>
        <v>65000</v>
      </c>
      <c r="O29" s="142"/>
      <c r="P29" s="143"/>
      <c r="Q29" s="143"/>
      <c r="R29" s="143"/>
    </row>
    <row r="30" spans="1:18" ht="15.75">
      <c r="A30" s="189"/>
      <c r="B30" s="190"/>
      <c r="C30" s="191"/>
      <c r="D30" s="18"/>
      <c r="E30" s="18"/>
      <c r="F30" s="19" t="s">
        <v>3</v>
      </c>
      <c r="G30" s="17"/>
      <c r="H30" s="4"/>
      <c r="I30" s="4"/>
      <c r="J30" s="4"/>
      <c r="K30" s="4"/>
      <c r="L30" s="11"/>
      <c r="M30" s="4">
        <f aca="true" t="shared" si="8" ref="M30:M62">SUM(H30:L30)</f>
        <v>0</v>
      </c>
      <c r="O30" s="142"/>
      <c r="P30" s="143"/>
      <c r="Q30" s="143"/>
      <c r="R30" s="143"/>
    </row>
    <row r="31" spans="1:18" ht="15.75">
      <c r="A31" s="192" t="s">
        <v>10</v>
      </c>
      <c r="B31" s="193"/>
      <c r="C31" s="199">
        <v>16343</v>
      </c>
      <c r="D31" s="200"/>
      <c r="E31" s="271" t="s">
        <v>11</v>
      </c>
      <c r="F31" s="271"/>
      <c r="G31" s="30">
        <f aca="true" t="shared" si="9" ref="G31:L31">SUM(G32:G34)</f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8"/>
        <v>0</v>
      </c>
      <c r="O31" s="141"/>
      <c r="P31" s="144"/>
      <c r="Q31" s="144"/>
      <c r="R31" s="144"/>
    </row>
    <row r="32" spans="1:18" ht="15.75">
      <c r="A32" s="189"/>
      <c r="B32" s="190"/>
      <c r="C32" s="191"/>
      <c r="D32" s="18"/>
      <c r="E32" s="18"/>
      <c r="F32" s="19" t="s">
        <v>1</v>
      </c>
      <c r="G32" s="17"/>
      <c r="H32" s="4"/>
      <c r="I32" s="4"/>
      <c r="J32" s="4"/>
      <c r="K32" s="4"/>
      <c r="L32" s="11"/>
      <c r="M32" s="4">
        <f t="shared" si="8"/>
        <v>0</v>
      </c>
      <c r="O32" s="142"/>
      <c r="P32" s="142"/>
      <c r="Q32" s="142"/>
      <c r="R32" s="142"/>
    </row>
    <row r="33" spans="1:18" ht="15.75">
      <c r="A33" s="189"/>
      <c r="B33" s="190"/>
      <c r="C33" s="191"/>
      <c r="D33" s="18"/>
      <c r="E33" s="18"/>
      <c r="F33" s="19" t="s">
        <v>2</v>
      </c>
      <c r="G33" s="17"/>
      <c r="H33" s="4"/>
      <c r="I33" s="4"/>
      <c r="J33" s="4"/>
      <c r="K33" s="4"/>
      <c r="L33" s="11"/>
      <c r="M33" s="4">
        <f t="shared" si="8"/>
        <v>0</v>
      </c>
      <c r="O33" s="142"/>
      <c r="P33" s="142"/>
      <c r="Q33" s="142"/>
      <c r="R33" s="142"/>
    </row>
    <row r="34" spans="1:18" ht="15.75">
      <c r="A34" s="189"/>
      <c r="B34" s="190"/>
      <c r="C34" s="191"/>
      <c r="D34" s="18"/>
      <c r="E34" s="18"/>
      <c r="F34" s="19" t="s">
        <v>3</v>
      </c>
      <c r="G34" s="17"/>
      <c r="H34" s="4"/>
      <c r="I34" s="4"/>
      <c r="J34" s="4"/>
      <c r="K34" s="4"/>
      <c r="L34" s="11"/>
      <c r="M34" s="4">
        <f t="shared" si="8"/>
        <v>0</v>
      </c>
      <c r="O34" s="142"/>
      <c r="P34" s="142"/>
      <c r="Q34" s="142"/>
      <c r="R34" s="142"/>
    </row>
    <row r="35" spans="1:18" ht="15.75">
      <c r="A35" s="192" t="s">
        <v>12</v>
      </c>
      <c r="B35" s="193"/>
      <c r="C35" s="199">
        <v>16383</v>
      </c>
      <c r="D35" s="200"/>
      <c r="E35" s="271" t="s">
        <v>13</v>
      </c>
      <c r="F35" s="271"/>
      <c r="G35" s="30">
        <f aca="true" t="shared" si="10" ref="G35:L35">SUM(G36:G38)</f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8"/>
        <v>0</v>
      </c>
      <c r="O35" s="142"/>
      <c r="P35" s="142"/>
      <c r="Q35" s="142"/>
      <c r="R35" s="142"/>
    </row>
    <row r="36" spans="1:18" ht="15.75">
      <c r="A36" s="189"/>
      <c r="B36" s="190"/>
      <c r="C36" s="191"/>
      <c r="D36" s="18"/>
      <c r="E36" s="18"/>
      <c r="F36" s="19" t="s">
        <v>1</v>
      </c>
      <c r="G36" s="17"/>
      <c r="H36" s="4"/>
      <c r="I36" s="4"/>
      <c r="J36" s="4"/>
      <c r="K36" s="4"/>
      <c r="L36" s="11"/>
      <c r="M36" s="4">
        <f t="shared" si="8"/>
        <v>0</v>
      </c>
      <c r="O36" s="142"/>
      <c r="P36" s="142"/>
      <c r="Q36" s="142"/>
      <c r="R36" s="142"/>
    </row>
    <row r="37" spans="1:18" ht="15.75">
      <c r="A37" s="189"/>
      <c r="B37" s="190"/>
      <c r="C37" s="191"/>
      <c r="D37" s="18"/>
      <c r="E37" s="18"/>
      <c r="F37" s="19" t="s">
        <v>2</v>
      </c>
      <c r="G37" s="17"/>
      <c r="H37" s="4"/>
      <c r="I37" s="4"/>
      <c r="J37" s="4"/>
      <c r="K37" s="4"/>
      <c r="L37" s="11"/>
      <c r="M37" s="4">
        <f t="shared" si="8"/>
        <v>0</v>
      </c>
      <c r="O37" s="142"/>
      <c r="P37" s="142"/>
      <c r="Q37" s="143"/>
      <c r="R37" s="142"/>
    </row>
    <row r="38" spans="1:18" ht="15.75">
      <c r="A38" s="189"/>
      <c r="B38" s="190"/>
      <c r="C38" s="191"/>
      <c r="D38" s="18"/>
      <c r="E38" s="18"/>
      <c r="F38" s="19" t="s">
        <v>3</v>
      </c>
      <c r="G38" s="17"/>
      <c r="H38" s="4"/>
      <c r="I38" s="4"/>
      <c r="J38" s="4"/>
      <c r="K38" s="4"/>
      <c r="L38" s="11"/>
      <c r="M38" s="12">
        <f t="shared" si="8"/>
        <v>0</v>
      </c>
      <c r="O38" s="142"/>
      <c r="P38" s="142"/>
      <c r="Q38" s="142"/>
      <c r="R38" s="142"/>
    </row>
    <row r="39" spans="1:13" ht="15.75">
      <c r="A39" s="192" t="s">
        <v>14</v>
      </c>
      <c r="B39" s="193"/>
      <c r="C39" s="199">
        <v>16423</v>
      </c>
      <c r="D39" s="200"/>
      <c r="E39" s="271" t="s">
        <v>15</v>
      </c>
      <c r="F39" s="271"/>
      <c r="G39" s="30">
        <f aca="true" t="shared" si="11" ref="G39:L39">SUM(G40:G42)</f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2">
        <f t="shared" si="8"/>
        <v>0</v>
      </c>
    </row>
    <row r="40" spans="1:13" ht="15.75">
      <c r="A40" s="189"/>
      <c r="B40" s="190"/>
      <c r="C40" s="191"/>
      <c r="D40" s="18"/>
      <c r="E40" s="18"/>
      <c r="F40" s="19" t="s">
        <v>1</v>
      </c>
      <c r="G40" s="17"/>
      <c r="H40" s="4"/>
      <c r="I40" s="4"/>
      <c r="J40" s="4"/>
      <c r="K40" s="4"/>
      <c r="L40" s="11"/>
      <c r="M40" s="12">
        <f t="shared" si="8"/>
        <v>0</v>
      </c>
    </row>
    <row r="41" spans="1:13" ht="15.75">
      <c r="A41" s="189"/>
      <c r="B41" s="190"/>
      <c r="C41" s="191"/>
      <c r="D41" s="18"/>
      <c r="E41" s="18"/>
      <c r="F41" s="19" t="s">
        <v>2</v>
      </c>
      <c r="G41" s="17"/>
      <c r="H41" s="4"/>
      <c r="I41" s="4"/>
      <c r="J41" s="4"/>
      <c r="K41" s="4"/>
      <c r="L41" s="11"/>
      <c r="M41" s="12">
        <f t="shared" si="8"/>
        <v>0</v>
      </c>
    </row>
    <row r="42" spans="1:13" ht="15.75">
      <c r="A42" s="189"/>
      <c r="B42" s="190"/>
      <c r="C42" s="191"/>
      <c r="D42" s="18"/>
      <c r="E42" s="18"/>
      <c r="F42" s="19" t="s">
        <v>3</v>
      </c>
      <c r="G42" s="17"/>
      <c r="H42" s="4"/>
      <c r="I42" s="4"/>
      <c r="J42" s="4"/>
      <c r="K42" s="4"/>
      <c r="L42" s="11"/>
      <c r="M42" s="12">
        <f t="shared" si="8"/>
        <v>0</v>
      </c>
    </row>
    <row r="43" spans="1:13" ht="15.75">
      <c r="A43" s="192" t="s">
        <v>16</v>
      </c>
      <c r="B43" s="193"/>
      <c r="C43" s="199">
        <v>16463</v>
      </c>
      <c r="D43" s="200"/>
      <c r="E43" s="271" t="s">
        <v>17</v>
      </c>
      <c r="F43" s="271"/>
      <c r="G43" s="30">
        <f aca="true" t="shared" si="12" ref="G43:L43">SUM(G44:G46)</f>
        <v>0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2">
        <f t="shared" si="8"/>
        <v>0</v>
      </c>
    </row>
    <row r="44" spans="1:13" ht="15.75">
      <c r="A44" s="189"/>
      <c r="B44" s="190"/>
      <c r="C44" s="191"/>
      <c r="D44" s="18"/>
      <c r="E44" s="18"/>
      <c r="F44" s="19" t="s">
        <v>1</v>
      </c>
      <c r="G44" s="17"/>
      <c r="H44" s="4"/>
      <c r="I44" s="4"/>
      <c r="J44" s="4"/>
      <c r="K44" s="4"/>
      <c r="L44" s="11"/>
      <c r="M44" s="12">
        <f t="shared" si="8"/>
        <v>0</v>
      </c>
    </row>
    <row r="45" spans="1:13" ht="15.75">
      <c r="A45" s="189"/>
      <c r="B45" s="190"/>
      <c r="C45" s="191"/>
      <c r="D45" s="18"/>
      <c r="E45" s="18"/>
      <c r="F45" s="19" t="s">
        <v>2</v>
      </c>
      <c r="G45" s="17"/>
      <c r="H45" s="4"/>
      <c r="I45" s="4"/>
      <c r="J45" s="4"/>
      <c r="K45" s="4"/>
      <c r="L45" s="11"/>
      <c r="M45" s="12">
        <f t="shared" si="8"/>
        <v>0</v>
      </c>
    </row>
    <row r="46" spans="1:13" ht="15.75">
      <c r="A46" s="189"/>
      <c r="B46" s="190"/>
      <c r="C46" s="191"/>
      <c r="D46" s="18"/>
      <c r="E46" s="18"/>
      <c r="F46" s="19" t="s">
        <v>3</v>
      </c>
      <c r="G46" s="17"/>
      <c r="H46" s="4"/>
      <c r="I46" s="4"/>
      <c r="J46" s="4"/>
      <c r="K46" s="4"/>
      <c r="L46" s="11"/>
      <c r="M46" s="12">
        <f t="shared" si="8"/>
        <v>0</v>
      </c>
    </row>
    <row r="47" spans="1:13" ht="15.75">
      <c r="A47" s="192" t="s">
        <v>18</v>
      </c>
      <c r="B47" s="193"/>
      <c r="C47" s="199">
        <v>16503</v>
      </c>
      <c r="D47" s="200"/>
      <c r="E47" s="271" t="s">
        <v>19</v>
      </c>
      <c r="F47" s="271"/>
      <c r="G47" s="30">
        <f aca="true" t="shared" si="13" ref="G47:L47">SUM(G48:G50)</f>
        <v>0</v>
      </c>
      <c r="H47" s="31">
        <f t="shared" si="13"/>
        <v>0</v>
      </c>
      <c r="I47" s="31">
        <f t="shared" si="13"/>
        <v>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2">
        <f t="shared" si="8"/>
        <v>0</v>
      </c>
    </row>
    <row r="48" spans="1:13" ht="15.75">
      <c r="A48" s="189"/>
      <c r="B48" s="190"/>
      <c r="C48" s="191"/>
      <c r="D48" s="18"/>
      <c r="E48" s="18"/>
      <c r="F48" s="19" t="s">
        <v>1</v>
      </c>
      <c r="G48" s="17"/>
      <c r="H48" s="4"/>
      <c r="I48" s="4"/>
      <c r="J48" s="4"/>
      <c r="K48" s="4"/>
      <c r="L48" s="11"/>
      <c r="M48" s="12">
        <f t="shared" si="8"/>
        <v>0</v>
      </c>
    </row>
    <row r="49" spans="1:13" ht="15.75">
      <c r="A49" s="189"/>
      <c r="B49" s="190"/>
      <c r="C49" s="191"/>
      <c r="D49" s="18"/>
      <c r="E49" s="18"/>
      <c r="F49" s="19" t="s">
        <v>2</v>
      </c>
      <c r="G49" s="17"/>
      <c r="H49" s="4"/>
      <c r="I49" s="4"/>
      <c r="J49" s="4"/>
      <c r="K49" s="4"/>
      <c r="L49" s="11"/>
      <c r="M49" s="12">
        <f t="shared" si="8"/>
        <v>0</v>
      </c>
    </row>
    <row r="50" spans="1:13" ht="15.75">
      <c r="A50" s="189"/>
      <c r="B50" s="190"/>
      <c r="C50" s="191"/>
      <c r="D50" s="18"/>
      <c r="E50" s="18"/>
      <c r="F50" s="19" t="s">
        <v>3</v>
      </c>
      <c r="G50" s="17"/>
      <c r="H50" s="4"/>
      <c r="I50" s="4"/>
      <c r="J50" s="4"/>
      <c r="K50" s="4"/>
      <c r="L50" s="11"/>
      <c r="M50" s="12">
        <f t="shared" si="8"/>
        <v>0</v>
      </c>
    </row>
    <row r="51" spans="1:13" ht="15.75">
      <c r="A51" s="192" t="s">
        <v>20</v>
      </c>
      <c r="B51" s="193"/>
      <c r="C51" s="199">
        <v>16543</v>
      </c>
      <c r="D51" s="200"/>
      <c r="E51" s="271" t="s">
        <v>21</v>
      </c>
      <c r="F51" s="271"/>
      <c r="G51" s="30">
        <f aca="true" t="shared" si="14" ref="G51:L51">SUM(G52:G54)</f>
        <v>0</v>
      </c>
      <c r="H51" s="31">
        <f t="shared" si="14"/>
        <v>0</v>
      </c>
      <c r="I51" s="31">
        <f t="shared" si="14"/>
        <v>0</v>
      </c>
      <c r="J51" s="31">
        <f t="shared" si="14"/>
        <v>0</v>
      </c>
      <c r="K51" s="31">
        <f t="shared" si="14"/>
        <v>0</v>
      </c>
      <c r="L51" s="31">
        <f t="shared" si="14"/>
        <v>0</v>
      </c>
      <c r="M51" s="32">
        <f t="shared" si="8"/>
        <v>0</v>
      </c>
    </row>
    <row r="52" spans="1:13" ht="15.75">
      <c r="A52" s="189"/>
      <c r="B52" s="190"/>
      <c r="C52" s="191"/>
      <c r="D52" s="18"/>
      <c r="E52" s="18"/>
      <c r="F52" s="19" t="s">
        <v>1</v>
      </c>
      <c r="G52" s="17"/>
      <c r="H52" s="4"/>
      <c r="I52" s="4"/>
      <c r="J52" s="4"/>
      <c r="K52" s="4"/>
      <c r="L52" s="11"/>
      <c r="M52" s="12">
        <f t="shared" si="8"/>
        <v>0</v>
      </c>
    </row>
    <row r="53" spans="1:13" ht="15.75">
      <c r="A53" s="189"/>
      <c r="B53" s="190"/>
      <c r="C53" s="191"/>
      <c r="D53" s="18"/>
      <c r="E53" s="18"/>
      <c r="F53" s="19" t="s">
        <v>2</v>
      </c>
      <c r="G53" s="17"/>
      <c r="H53" s="4"/>
      <c r="I53" s="4"/>
      <c r="J53" s="4"/>
      <c r="K53" s="4"/>
      <c r="L53" s="11"/>
      <c r="M53" s="12">
        <f t="shared" si="8"/>
        <v>0</v>
      </c>
    </row>
    <row r="54" spans="1:13" ht="15.75">
      <c r="A54" s="189"/>
      <c r="B54" s="190"/>
      <c r="C54" s="191"/>
      <c r="D54" s="18"/>
      <c r="E54" s="18"/>
      <c r="F54" s="19" t="s">
        <v>3</v>
      </c>
      <c r="G54" s="17"/>
      <c r="H54" s="4"/>
      <c r="I54" s="4"/>
      <c r="J54" s="4"/>
      <c r="K54" s="4"/>
      <c r="L54" s="11"/>
      <c r="M54" s="12">
        <f t="shared" si="8"/>
        <v>0</v>
      </c>
    </row>
    <row r="55" spans="1:13" ht="15.75" customHeight="1">
      <c r="A55" s="194">
        <v>1.4</v>
      </c>
      <c r="B55" s="195"/>
      <c r="C55" s="223">
        <v>16605</v>
      </c>
      <c r="D55" s="279" t="s">
        <v>22</v>
      </c>
      <c r="E55" s="279"/>
      <c r="F55" s="279"/>
      <c r="G55" s="124">
        <f aca="true" t="shared" si="15" ref="G55:M55">SUM(G56:G58)</f>
        <v>12</v>
      </c>
      <c r="H55" s="125">
        <f t="shared" si="15"/>
        <v>67900</v>
      </c>
      <c r="I55" s="125">
        <f t="shared" si="15"/>
        <v>3000</v>
      </c>
      <c r="J55" s="125">
        <f t="shared" si="15"/>
        <v>0</v>
      </c>
      <c r="K55" s="125">
        <f t="shared" si="15"/>
        <v>0</v>
      </c>
      <c r="L55" s="125">
        <f t="shared" si="15"/>
        <v>0</v>
      </c>
      <c r="M55" s="125">
        <f t="shared" si="15"/>
        <v>70900</v>
      </c>
    </row>
    <row r="56" spans="1:13" ht="15.75">
      <c r="A56" s="189"/>
      <c r="B56" s="190"/>
      <c r="C56" s="191"/>
      <c r="D56" s="18"/>
      <c r="E56" s="18"/>
      <c r="F56" s="19" t="s">
        <v>1</v>
      </c>
      <c r="G56" s="17">
        <v>12</v>
      </c>
      <c r="H56" s="11">
        <v>67900</v>
      </c>
      <c r="I56" s="4">
        <v>3000</v>
      </c>
      <c r="J56" s="4"/>
      <c r="K56" s="4"/>
      <c r="L56" s="11"/>
      <c r="M56" s="12">
        <f t="shared" si="8"/>
        <v>70900</v>
      </c>
    </row>
    <row r="57" spans="1:13" ht="15.75">
      <c r="A57" s="189"/>
      <c r="B57" s="190"/>
      <c r="C57" s="191"/>
      <c r="D57" s="18"/>
      <c r="E57" s="18"/>
      <c r="F57" s="19" t="s">
        <v>2</v>
      </c>
      <c r="G57" s="17"/>
      <c r="H57" s="4"/>
      <c r="I57" s="4"/>
      <c r="J57" s="4"/>
      <c r="K57" s="4"/>
      <c r="L57" s="11"/>
      <c r="M57" s="12">
        <f t="shared" si="8"/>
        <v>0</v>
      </c>
    </row>
    <row r="58" spans="1:13" ht="15.75">
      <c r="A58" s="189"/>
      <c r="B58" s="190"/>
      <c r="C58" s="191"/>
      <c r="D58" s="18"/>
      <c r="E58" s="18"/>
      <c r="F58" s="19" t="s">
        <v>3</v>
      </c>
      <c r="G58" s="17"/>
      <c r="H58" s="4"/>
      <c r="I58" s="4"/>
      <c r="J58" s="4"/>
      <c r="K58" s="4"/>
      <c r="L58" s="11"/>
      <c r="M58" s="12">
        <f t="shared" si="8"/>
        <v>0</v>
      </c>
    </row>
    <row r="59" spans="1:13" ht="15.75" customHeight="1">
      <c r="A59" s="194">
        <v>1.5</v>
      </c>
      <c r="B59" s="195"/>
      <c r="C59" s="223">
        <v>16715</v>
      </c>
      <c r="D59" s="279" t="s">
        <v>23</v>
      </c>
      <c r="E59" s="279"/>
      <c r="F59" s="279"/>
      <c r="G59" s="124">
        <f aca="true" t="shared" si="16" ref="G59:M59">SUM(G60:G62)</f>
        <v>7</v>
      </c>
      <c r="H59" s="125">
        <f t="shared" si="16"/>
        <v>43100</v>
      </c>
      <c r="I59" s="125">
        <f t="shared" si="16"/>
        <v>2000</v>
      </c>
      <c r="J59" s="125">
        <f t="shared" si="16"/>
        <v>0</v>
      </c>
      <c r="K59" s="125">
        <f t="shared" si="16"/>
        <v>0</v>
      </c>
      <c r="L59" s="125">
        <f t="shared" si="16"/>
        <v>0</v>
      </c>
      <c r="M59" s="125">
        <f t="shared" si="16"/>
        <v>45100</v>
      </c>
    </row>
    <row r="60" spans="1:13" ht="15.75">
      <c r="A60" s="189"/>
      <c r="B60" s="190"/>
      <c r="C60" s="191"/>
      <c r="D60" s="18"/>
      <c r="E60" s="18"/>
      <c r="F60" s="19" t="s">
        <v>1</v>
      </c>
      <c r="G60" s="17">
        <v>7</v>
      </c>
      <c r="H60" s="11">
        <v>43100</v>
      </c>
      <c r="I60" s="4">
        <v>2000</v>
      </c>
      <c r="J60" s="4"/>
      <c r="K60" s="4"/>
      <c r="L60" s="11"/>
      <c r="M60" s="12">
        <f t="shared" si="8"/>
        <v>45100</v>
      </c>
    </row>
    <row r="61" spans="1:13" ht="15.75">
      <c r="A61" s="189"/>
      <c r="B61" s="190"/>
      <c r="C61" s="191"/>
      <c r="D61" s="18"/>
      <c r="E61" s="18"/>
      <c r="F61" s="19" t="s">
        <v>2</v>
      </c>
      <c r="G61" s="17"/>
      <c r="H61" s="4"/>
      <c r="I61" s="4"/>
      <c r="J61" s="4"/>
      <c r="K61" s="4"/>
      <c r="L61" s="11">
        <v>0</v>
      </c>
      <c r="M61" s="12">
        <f t="shared" si="8"/>
        <v>0</v>
      </c>
    </row>
    <row r="62" spans="1:13" ht="15.75">
      <c r="A62" s="189"/>
      <c r="B62" s="190"/>
      <c r="C62" s="191"/>
      <c r="D62" s="18"/>
      <c r="E62" s="18"/>
      <c r="F62" s="19" t="s">
        <v>3</v>
      </c>
      <c r="G62" s="17"/>
      <c r="H62" s="4"/>
      <c r="I62" s="4"/>
      <c r="J62" s="4"/>
      <c r="K62" s="4"/>
      <c r="L62" s="11">
        <v>0</v>
      </c>
      <c r="M62" s="12">
        <f t="shared" si="8"/>
        <v>0</v>
      </c>
    </row>
    <row r="63" spans="1:13" ht="15.75" customHeight="1">
      <c r="A63" s="194">
        <v>1.6</v>
      </c>
      <c r="B63" s="195"/>
      <c r="C63" s="223">
        <v>175</v>
      </c>
      <c r="D63" s="279" t="s">
        <v>24</v>
      </c>
      <c r="E63" s="279"/>
      <c r="F63" s="279"/>
      <c r="G63" s="124">
        <f aca="true" t="shared" si="17" ref="G63:M66">G67+G71</f>
        <v>18</v>
      </c>
      <c r="H63" s="125">
        <f t="shared" si="17"/>
        <v>106000</v>
      </c>
      <c r="I63" s="125">
        <f t="shared" si="17"/>
        <v>2000</v>
      </c>
      <c r="J63" s="125">
        <f t="shared" si="17"/>
        <v>0</v>
      </c>
      <c r="K63" s="125">
        <f t="shared" si="17"/>
        <v>0</v>
      </c>
      <c r="L63" s="125">
        <f t="shared" si="17"/>
        <v>0</v>
      </c>
      <c r="M63" s="125">
        <f t="shared" si="17"/>
        <v>108000</v>
      </c>
    </row>
    <row r="64" spans="1:13" ht="15.75">
      <c r="A64" s="189"/>
      <c r="B64" s="190"/>
      <c r="C64" s="191"/>
      <c r="D64" s="18"/>
      <c r="E64" s="18"/>
      <c r="F64" s="19" t="s">
        <v>1</v>
      </c>
      <c r="G64" s="17">
        <f t="shared" si="17"/>
        <v>18</v>
      </c>
      <c r="H64" s="11">
        <f>H68</f>
        <v>106000</v>
      </c>
      <c r="I64" s="4">
        <f>I68</f>
        <v>2000</v>
      </c>
      <c r="J64" s="4">
        <f t="shared" si="17"/>
        <v>0</v>
      </c>
      <c r="K64" s="4">
        <f t="shared" si="17"/>
        <v>0</v>
      </c>
      <c r="L64" s="4">
        <f t="shared" si="17"/>
        <v>0</v>
      </c>
      <c r="M64" s="12">
        <f t="shared" si="17"/>
        <v>108000</v>
      </c>
    </row>
    <row r="65" spans="1:13" ht="15.75">
      <c r="A65" s="189"/>
      <c r="B65" s="190"/>
      <c r="C65" s="191"/>
      <c r="D65" s="18"/>
      <c r="E65" s="18"/>
      <c r="F65" s="19" t="s">
        <v>2</v>
      </c>
      <c r="G65" s="17"/>
      <c r="H65" s="4">
        <f t="shared" si="17"/>
        <v>0</v>
      </c>
      <c r="I65" s="4">
        <f t="shared" si="17"/>
        <v>0</v>
      </c>
      <c r="J65" s="4">
        <f t="shared" si="17"/>
        <v>0</v>
      </c>
      <c r="K65" s="4">
        <f t="shared" si="17"/>
        <v>0</v>
      </c>
      <c r="L65" s="11">
        <f t="shared" si="17"/>
        <v>0</v>
      </c>
      <c r="M65" s="12">
        <f t="shared" si="17"/>
        <v>0</v>
      </c>
    </row>
    <row r="66" spans="1:13" ht="15.75">
      <c r="A66" s="189"/>
      <c r="B66" s="190"/>
      <c r="C66" s="191"/>
      <c r="D66" s="18"/>
      <c r="E66" s="18"/>
      <c r="F66" s="19" t="s">
        <v>3</v>
      </c>
      <c r="G66" s="17"/>
      <c r="H66" s="4">
        <f t="shared" si="17"/>
        <v>0</v>
      </c>
      <c r="I66" s="4">
        <f t="shared" si="17"/>
        <v>0</v>
      </c>
      <c r="J66" s="4">
        <f t="shared" si="17"/>
        <v>0</v>
      </c>
      <c r="K66" s="4">
        <f t="shared" si="17"/>
        <v>0</v>
      </c>
      <c r="L66" s="11">
        <f t="shared" si="17"/>
        <v>0</v>
      </c>
      <c r="M66" s="12">
        <f t="shared" si="17"/>
        <v>0</v>
      </c>
    </row>
    <row r="67" spans="1:13" ht="15.75">
      <c r="A67" s="194" t="s">
        <v>25</v>
      </c>
      <c r="B67" s="195"/>
      <c r="C67" s="196">
        <v>17503</v>
      </c>
      <c r="D67" s="197"/>
      <c r="E67" s="272" t="s">
        <v>26</v>
      </c>
      <c r="F67" s="272"/>
      <c r="G67" s="124">
        <f aca="true" t="shared" si="18" ref="G67:M67">SUM(G68:G70)</f>
        <v>18</v>
      </c>
      <c r="H67" s="125">
        <f t="shared" si="18"/>
        <v>106000</v>
      </c>
      <c r="I67" s="125">
        <f t="shared" si="18"/>
        <v>2000</v>
      </c>
      <c r="J67" s="125">
        <f t="shared" si="18"/>
        <v>0</v>
      </c>
      <c r="K67" s="125">
        <f t="shared" si="18"/>
        <v>0</v>
      </c>
      <c r="L67" s="125">
        <f t="shared" si="18"/>
        <v>0</v>
      </c>
      <c r="M67" s="125">
        <f t="shared" si="18"/>
        <v>108000</v>
      </c>
    </row>
    <row r="68" spans="1:13" ht="15.75">
      <c r="A68" s="189"/>
      <c r="B68" s="190"/>
      <c r="C68" s="191"/>
      <c r="D68" s="18"/>
      <c r="E68" s="18"/>
      <c r="F68" s="19" t="s">
        <v>1</v>
      </c>
      <c r="G68" s="17">
        <v>18</v>
      </c>
      <c r="H68" s="11">
        <v>106000</v>
      </c>
      <c r="I68" s="4">
        <v>2000</v>
      </c>
      <c r="J68" s="4"/>
      <c r="K68" s="4"/>
      <c r="L68" s="11"/>
      <c r="M68" s="12">
        <f aca="true" t="shared" si="19" ref="M68:M74">SUM(H68:L68)</f>
        <v>108000</v>
      </c>
    </row>
    <row r="69" spans="1:13" ht="15.75">
      <c r="A69" s="189"/>
      <c r="B69" s="190"/>
      <c r="C69" s="191"/>
      <c r="D69" s="18"/>
      <c r="E69" s="18"/>
      <c r="F69" s="19" t="s">
        <v>2</v>
      </c>
      <c r="G69" s="17"/>
      <c r="H69" s="4"/>
      <c r="I69" s="4">
        <v>0</v>
      </c>
      <c r="J69" s="4"/>
      <c r="K69" s="4"/>
      <c r="L69" s="11">
        <v>0</v>
      </c>
      <c r="M69" s="12">
        <f t="shared" si="19"/>
        <v>0</v>
      </c>
    </row>
    <row r="70" spans="1:13" ht="15.75">
      <c r="A70" s="189"/>
      <c r="B70" s="190"/>
      <c r="C70" s="191"/>
      <c r="D70" s="18"/>
      <c r="E70" s="18"/>
      <c r="F70" s="19" t="s">
        <v>3</v>
      </c>
      <c r="G70" s="17"/>
      <c r="H70" s="4"/>
      <c r="I70" s="4"/>
      <c r="J70" s="4"/>
      <c r="K70" s="4"/>
      <c r="L70" s="11">
        <v>0</v>
      </c>
      <c r="M70" s="12">
        <f t="shared" si="19"/>
        <v>0</v>
      </c>
    </row>
    <row r="71" spans="1:13" ht="15.75" customHeight="1">
      <c r="A71" s="192" t="s">
        <v>27</v>
      </c>
      <c r="B71" s="193"/>
      <c r="C71" s="199">
        <v>17543</v>
      </c>
      <c r="D71" s="200"/>
      <c r="E71" s="283" t="s">
        <v>28</v>
      </c>
      <c r="F71" s="284"/>
      <c r="G71" s="30">
        <f aca="true" t="shared" si="20" ref="G71:L71">SUM(G72:G74)</f>
        <v>0</v>
      </c>
      <c r="H71" s="31">
        <f t="shared" si="20"/>
        <v>0</v>
      </c>
      <c r="I71" s="31">
        <f t="shared" si="20"/>
        <v>0</v>
      </c>
      <c r="J71" s="31">
        <f t="shared" si="20"/>
        <v>0</v>
      </c>
      <c r="K71" s="31">
        <f t="shared" si="20"/>
        <v>0</v>
      </c>
      <c r="L71" s="31">
        <f t="shared" si="20"/>
        <v>0</v>
      </c>
      <c r="M71" s="32">
        <f t="shared" si="19"/>
        <v>0</v>
      </c>
    </row>
    <row r="72" spans="1:13" ht="15.75">
      <c r="A72" s="189"/>
      <c r="B72" s="190"/>
      <c r="C72" s="191"/>
      <c r="D72" s="18"/>
      <c r="E72" s="18"/>
      <c r="F72" s="19" t="s">
        <v>1</v>
      </c>
      <c r="G72" s="17"/>
      <c r="H72" s="4"/>
      <c r="I72" s="4"/>
      <c r="J72" s="4"/>
      <c r="K72" s="4"/>
      <c r="L72" s="11"/>
      <c r="M72" s="12">
        <f t="shared" si="19"/>
        <v>0</v>
      </c>
    </row>
    <row r="73" spans="1:13" ht="15.75">
      <c r="A73" s="189"/>
      <c r="B73" s="190"/>
      <c r="C73" s="191"/>
      <c r="D73" s="18"/>
      <c r="E73" s="18"/>
      <c r="F73" s="19" t="s">
        <v>2</v>
      </c>
      <c r="G73" s="17"/>
      <c r="H73" s="4"/>
      <c r="I73" s="4"/>
      <c r="J73" s="4"/>
      <c r="K73" s="4"/>
      <c r="L73" s="11"/>
      <c r="M73" s="12">
        <f t="shared" si="19"/>
        <v>0</v>
      </c>
    </row>
    <row r="74" spans="1:13" ht="15.75">
      <c r="A74" s="189"/>
      <c r="B74" s="190"/>
      <c r="C74" s="191"/>
      <c r="D74" s="18"/>
      <c r="E74" s="18"/>
      <c r="F74" s="19" t="s">
        <v>3</v>
      </c>
      <c r="G74" s="17"/>
      <c r="H74" s="4"/>
      <c r="I74" s="4"/>
      <c r="J74" s="4"/>
      <c r="K74" s="4"/>
      <c r="L74" s="11"/>
      <c r="M74" s="12">
        <f t="shared" si="19"/>
        <v>0</v>
      </c>
    </row>
    <row r="75" spans="1:13" ht="15.75" customHeight="1">
      <c r="A75" s="192">
        <v>1.7</v>
      </c>
      <c r="B75" s="193"/>
      <c r="C75" s="222">
        <v>180</v>
      </c>
      <c r="D75" s="276" t="s">
        <v>123</v>
      </c>
      <c r="E75" s="276"/>
      <c r="F75" s="276"/>
      <c r="G75" s="38">
        <f>G76</f>
        <v>34</v>
      </c>
      <c r="H75" s="39">
        <f aca="true" t="shared" si="21" ref="H75:M76">H79+H83+H87+H91+H95+H103+H107+H99</f>
        <v>224400</v>
      </c>
      <c r="I75" s="39">
        <f t="shared" si="21"/>
        <v>165575</v>
      </c>
      <c r="J75" s="39">
        <f t="shared" si="21"/>
        <v>42252</v>
      </c>
      <c r="K75" s="39">
        <f t="shared" si="21"/>
        <v>0</v>
      </c>
      <c r="L75" s="39">
        <f t="shared" si="21"/>
        <v>4118427</v>
      </c>
      <c r="M75" s="39">
        <f t="shared" si="21"/>
        <v>4550654</v>
      </c>
    </row>
    <row r="76" spans="1:13" ht="15.75">
      <c r="A76" s="189"/>
      <c r="B76" s="190"/>
      <c r="C76" s="191"/>
      <c r="D76" s="18"/>
      <c r="E76" s="18"/>
      <c r="F76" s="19" t="s">
        <v>1</v>
      </c>
      <c r="G76" s="17">
        <f>G80+G84+G88+G92+G96+G104+G108+G100</f>
        <v>34</v>
      </c>
      <c r="H76" s="11">
        <f>H80+H84+H88+H92+H96+H104+H108+H100</f>
        <v>224400</v>
      </c>
      <c r="I76" s="4">
        <f>I80+I84+I88+I92+I96+I104+I108+I100</f>
        <v>42575</v>
      </c>
      <c r="J76" s="4">
        <f t="shared" si="21"/>
        <v>27252</v>
      </c>
      <c r="K76" s="4">
        <f t="shared" si="21"/>
        <v>0</v>
      </c>
      <c r="L76" s="4">
        <f>L96+L100</f>
        <v>2845282</v>
      </c>
      <c r="M76" s="4">
        <f t="shared" si="21"/>
        <v>3139509</v>
      </c>
    </row>
    <row r="77" spans="1:13" ht="15.75">
      <c r="A77" s="189"/>
      <c r="B77" s="190"/>
      <c r="C77" s="191"/>
      <c r="D77" s="18"/>
      <c r="E77" s="18"/>
      <c r="F77" s="19" t="s">
        <v>2</v>
      </c>
      <c r="G77" s="17"/>
      <c r="H77" s="4">
        <f aca="true" t="shared" si="22" ref="H77:K78">H81+H85+H89+H93+H97+H105+H109</f>
        <v>0</v>
      </c>
      <c r="I77" s="4">
        <f t="shared" si="22"/>
        <v>123000</v>
      </c>
      <c r="J77" s="4">
        <f t="shared" si="22"/>
        <v>15000</v>
      </c>
      <c r="K77" s="4">
        <f t="shared" si="22"/>
        <v>0</v>
      </c>
      <c r="L77" s="11">
        <f>L97</f>
        <v>1273145</v>
      </c>
      <c r="M77" s="12">
        <f>M81+M85+M89+M93+M97+M105+M109+M101</f>
        <v>1411145</v>
      </c>
    </row>
    <row r="78" spans="1:13" ht="15.75">
      <c r="A78" s="189"/>
      <c r="B78" s="190"/>
      <c r="C78" s="191"/>
      <c r="D78" s="18"/>
      <c r="E78" s="18"/>
      <c r="F78" s="19" t="s">
        <v>3</v>
      </c>
      <c r="G78" s="17"/>
      <c r="H78" s="4">
        <f t="shared" si="22"/>
        <v>0</v>
      </c>
      <c r="I78" s="4">
        <f t="shared" si="22"/>
        <v>0</v>
      </c>
      <c r="J78" s="4">
        <f t="shared" si="22"/>
        <v>0</v>
      </c>
      <c r="K78" s="4">
        <f t="shared" si="22"/>
        <v>0</v>
      </c>
      <c r="L78" s="11">
        <f>L82+L86+L90+L94+L98+L106+L110</f>
        <v>0</v>
      </c>
      <c r="M78" s="12">
        <f>M82+M86+M90+M94+M98+M106+M110</f>
        <v>0</v>
      </c>
    </row>
    <row r="79" spans="1:13" ht="15.75">
      <c r="A79" s="194" t="s">
        <v>30</v>
      </c>
      <c r="B79" s="195"/>
      <c r="C79" s="196">
        <v>18003</v>
      </c>
      <c r="D79" s="197"/>
      <c r="E79" s="272" t="s">
        <v>31</v>
      </c>
      <c r="F79" s="272"/>
      <c r="G79" s="26">
        <f aca="true" t="shared" si="23" ref="G79:L79">SUM(G80:G82)</f>
        <v>0</v>
      </c>
      <c r="H79" s="5">
        <f t="shared" si="23"/>
        <v>0</v>
      </c>
      <c r="I79" s="5">
        <f t="shared" si="23"/>
        <v>0</v>
      </c>
      <c r="J79" s="5">
        <f t="shared" si="23"/>
        <v>0</v>
      </c>
      <c r="K79" s="5">
        <f t="shared" si="23"/>
        <v>0</v>
      </c>
      <c r="L79" s="5">
        <f t="shared" si="23"/>
        <v>0</v>
      </c>
      <c r="M79" s="13">
        <f aca="true" t="shared" si="24" ref="M79:M114">SUM(H79:L79)</f>
        <v>0</v>
      </c>
    </row>
    <row r="80" spans="1:13" ht="15.75">
      <c r="A80" s="189"/>
      <c r="B80" s="190"/>
      <c r="C80" s="191"/>
      <c r="D80" s="18"/>
      <c r="E80" s="18"/>
      <c r="F80" s="19" t="s">
        <v>1</v>
      </c>
      <c r="G80" s="17"/>
      <c r="H80" s="4"/>
      <c r="I80" s="4"/>
      <c r="J80" s="4"/>
      <c r="K80" s="4"/>
      <c r="L80" s="11"/>
      <c r="M80" s="12">
        <f>SUM(H80:L80)</f>
        <v>0</v>
      </c>
    </row>
    <row r="81" spans="1:13" ht="15.75">
      <c r="A81" s="189"/>
      <c r="B81" s="190"/>
      <c r="C81" s="191"/>
      <c r="D81" s="18"/>
      <c r="E81" s="18"/>
      <c r="F81" s="19" t="s">
        <v>2</v>
      </c>
      <c r="G81" s="17"/>
      <c r="H81" s="4"/>
      <c r="I81" s="4"/>
      <c r="J81" s="4"/>
      <c r="K81" s="4"/>
      <c r="L81" s="11"/>
      <c r="M81" s="12">
        <f t="shared" si="24"/>
        <v>0</v>
      </c>
    </row>
    <row r="82" spans="1:13" ht="15.75">
      <c r="A82" s="189"/>
      <c r="B82" s="190"/>
      <c r="C82" s="191"/>
      <c r="D82" s="18"/>
      <c r="E82" s="18"/>
      <c r="F82" s="19" t="s">
        <v>3</v>
      </c>
      <c r="G82" s="17"/>
      <c r="H82" s="4"/>
      <c r="I82" s="4"/>
      <c r="J82" s="4"/>
      <c r="K82" s="4"/>
      <c r="L82" s="11"/>
      <c r="M82" s="12">
        <f t="shared" si="24"/>
        <v>0</v>
      </c>
    </row>
    <row r="83" spans="1:13" ht="15.75">
      <c r="A83" s="192" t="s">
        <v>32</v>
      </c>
      <c r="B83" s="193"/>
      <c r="C83" s="199">
        <v>18043</v>
      </c>
      <c r="D83" s="200"/>
      <c r="E83" s="271" t="s">
        <v>33</v>
      </c>
      <c r="F83" s="271"/>
      <c r="G83" s="30">
        <f aca="true" t="shared" si="25" ref="G83:L83">SUM(G84:G86)</f>
        <v>0</v>
      </c>
      <c r="H83" s="31">
        <f t="shared" si="25"/>
        <v>0</v>
      </c>
      <c r="I83" s="31">
        <f t="shared" si="25"/>
        <v>0</v>
      </c>
      <c r="J83" s="31">
        <f t="shared" si="25"/>
        <v>0</v>
      </c>
      <c r="K83" s="31">
        <f t="shared" si="25"/>
        <v>0</v>
      </c>
      <c r="L83" s="31">
        <f t="shared" si="25"/>
        <v>0</v>
      </c>
      <c r="M83" s="32">
        <f t="shared" si="24"/>
        <v>0</v>
      </c>
    </row>
    <row r="84" spans="1:13" ht="15.75">
      <c r="A84" s="189"/>
      <c r="B84" s="190"/>
      <c r="C84" s="191"/>
      <c r="D84" s="18"/>
      <c r="E84" s="18"/>
      <c r="F84" s="19" t="s">
        <v>1</v>
      </c>
      <c r="G84" s="17"/>
      <c r="H84" s="4"/>
      <c r="I84" s="4"/>
      <c r="J84" s="4"/>
      <c r="K84" s="4"/>
      <c r="L84" s="11"/>
      <c r="M84" s="12">
        <f t="shared" si="24"/>
        <v>0</v>
      </c>
    </row>
    <row r="85" spans="1:13" ht="15.75">
      <c r="A85" s="189"/>
      <c r="B85" s="190"/>
      <c r="C85" s="191"/>
      <c r="D85" s="18"/>
      <c r="E85" s="18"/>
      <c r="F85" s="19" t="s">
        <v>2</v>
      </c>
      <c r="G85" s="17"/>
      <c r="H85" s="4"/>
      <c r="I85" s="4"/>
      <c r="J85" s="4"/>
      <c r="K85" s="4"/>
      <c r="L85" s="11"/>
      <c r="M85" s="12">
        <f t="shared" si="24"/>
        <v>0</v>
      </c>
    </row>
    <row r="86" spans="1:13" ht="15.75">
      <c r="A86" s="189"/>
      <c r="B86" s="190"/>
      <c r="C86" s="191"/>
      <c r="D86" s="18"/>
      <c r="E86" s="18"/>
      <c r="F86" s="19" t="s">
        <v>3</v>
      </c>
      <c r="G86" s="17"/>
      <c r="H86" s="4"/>
      <c r="I86" s="4"/>
      <c r="J86" s="4"/>
      <c r="K86" s="4"/>
      <c r="L86" s="11"/>
      <c r="M86" s="12">
        <f t="shared" si="24"/>
        <v>0</v>
      </c>
    </row>
    <row r="87" spans="1:13" ht="15.75">
      <c r="A87" s="192" t="s">
        <v>34</v>
      </c>
      <c r="B87" s="193"/>
      <c r="C87" s="199">
        <v>18083</v>
      </c>
      <c r="D87" s="200"/>
      <c r="E87" s="271" t="s">
        <v>93</v>
      </c>
      <c r="F87" s="271"/>
      <c r="G87" s="30">
        <f aca="true" t="shared" si="26" ref="G87:L87">SUM(G88:G90)</f>
        <v>0</v>
      </c>
      <c r="H87" s="31">
        <f t="shared" si="26"/>
        <v>0</v>
      </c>
      <c r="I87" s="31">
        <f t="shared" si="26"/>
        <v>0</v>
      </c>
      <c r="J87" s="31">
        <f t="shared" si="26"/>
        <v>0</v>
      </c>
      <c r="K87" s="31">
        <f t="shared" si="26"/>
        <v>0</v>
      </c>
      <c r="L87" s="31">
        <f t="shared" si="26"/>
        <v>0</v>
      </c>
      <c r="M87" s="32">
        <f t="shared" si="24"/>
        <v>0</v>
      </c>
    </row>
    <row r="88" spans="1:13" ht="15.75">
      <c r="A88" s="189"/>
      <c r="B88" s="190"/>
      <c r="C88" s="191"/>
      <c r="D88" s="18"/>
      <c r="E88" s="18"/>
      <c r="F88" s="19" t="s">
        <v>1</v>
      </c>
      <c r="G88" s="17"/>
      <c r="H88" s="4"/>
      <c r="I88" s="4"/>
      <c r="J88" s="4"/>
      <c r="K88" s="4"/>
      <c r="L88" s="11"/>
      <c r="M88" s="12">
        <f t="shared" si="24"/>
        <v>0</v>
      </c>
    </row>
    <row r="89" spans="1:13" ht="15.75">
      <c r="A89" s="189"/>
      <c r="B89" s="190"/>
      <c r="C89" s="191"/>
      <c r="D89" s="18"/>
      <c r="E89" s="18"/>
      <c r="F89" s="19" t="s">
        <v>2</v>
      </c>
      <c r="G89" s="17"/>
      <c r="H89" s="4"/>
      <c r="I89" s="4"/>
      <c r="J89" s="4"/>
      <c r="K89" s="4"/>
      <c r="L89" s="11"/>
      <c r="M89" s="12">
        <f t="shared" si="24"/>
        <v>0</v>
      </c>
    </row>
    <row r="90" spans="1:13" ht="15.75">
      <c r="A90" s="189"/>
      <c r="B90" s="190"/>
      <c r="C90" s="191"/>
      <c r="D90" s="18"/>
      <c r="E90" s="18"/>
      <c r="F90" s="19" t="s">
        <v>3</v>
      </c>
      <c r="G90" s="17"/>
      <c r="H90" s="4"/>
      <c r="I90" s="4"/>
      <c r="J90" s="4"/>
      <c r="K90" s="4"/>
      <c r="L90" s="11"/>
      <c r="M90" s="12">
        <f t="shared" si="24"/>
        <v>0</v>
      </c>
    </row>
    <row r="91" spans="1:13" ht="15.75">
      <c r="A91" s="192" t="s">
        <v>35</v>
      </c>
      <c r="B91" s="193"/>
      <c r="C91" s="199">
        <v>18123</v>
      </c>
      <c r="D91" s="200"/>
      <c r="E91" s="271" t="s">
        <v>36</v>
      </c>
      <c r="F91" s="271"/>
      <c r="G91" s="30">
        <f aca="true" t="shared" si="27" ref="G91:L91">SUM(G92:G94)</f>
        <v>0</v>
      </c>
      <c r="H91" s="31">
        <f t="shared" si="27"/>
        <v>0</v>
      </c>
      <c r="I91" s="31">
        <f t="shared" si="27"/>
        <v>0</v>
      </c>
      <c r="J91" s="31">
        <f t="shared" si="27"/>
        <v>0</v>
      </c>
      <c r="K91" s="31">
        <f t="shared" si="27"/>
        <v>0</v>
      </c>
      <c r="L91" s="31">
        <f t="shared" si="27"/>
        <v>0</v>
      </c>
      <c r="M91" s="32">
        <f t="shared" si="24"/>
        <v>0</v>
      </c>
    </row>
    <row r="92" spans="1:13" ht="15.75">
      <c r="A92" s="189"/>
      <c r="B92" s="190"/>
      <c r="C92" s="191"/>
      <c r="D92" s="18"/>
      <c r="E92" s="18"/>
      <c r="F92" s="19" t="s">
        <v>1</v>
      </c>
      <c r="G92" s="17"/>
      <c r="H92" s="4"/>
      <c r="I92" s="4"/>
      <c r="J92" s="4"/>
      <c r="K92" s="4"/>
      <c r="L92" s="11"/>
      <c r="M92" s="12">
        <f t="shared" si="24"/>
        <v>0</v>
      </c>
    </row>
    <row r="93" spans="1:13" ht="15.75">
      <c r="A93" s="189"/>
      <c r="B93" s="190"/>
      <c r="C93" s="191"/>
      <c r="D93" s="18"/>
      <c r="E93" s="18"/>
      <c r="F93" s="19" t="s">
        <v>2</v>
      </c>
      <c r="G93" s="17"/>
      <c r="H93" s="4"/>
      <c r="I93" s="4"/>
      <c r="J93" s="4"/>
      <c r="K93" s="4"/>
      <c r="L93" s="11"/>
      <c r="M93" s="12">
        <f t="shared" si="24"/>
        <v>0</v>
      </c>
    </row>
    <row r="94" spans="1:13" ht="15.75">
      <c r="A94" s="189"/>
      <c r="B94" s="190"/>
      <c r="C94" s="191"/>
      <c r="D94" s="18"/>
      <c r="E94" s="18"/>
      <c r="F94" s="19" t="s">
        <v>3</v>
      </c>
      <c r="G94" s="17"/>
      <c r="H94" s="4"/>
      <c r="I94" s="4"/>
      <c r="J94" s="4"/>
      <c r="K94" s="4"/>
      <c r="L94" s="11"/>
      <c r="M94" s="12">
        <f t="shared" si="24"/>
        <v>0</v>
      </c>
    </row>
    <row r="95" spans="1:13" ht="15.75">
      <c r="A95" s="194" t="s">
        <v>37</v>
      </c>
      <c r="B95" s="195"/>
      <c r="C95" s="196">
        <v>18163</v>
      </c>
      <c r="D95" s="197"/>
      <c r="E95" s="272" t="s">
        <v>38</v>
      </c>
      <c r="F95" s="272"/>
      <c r="G95" s="124">
        <f aca="true" t="shared" si="28" ref="G95:M95">SUM(G96:G98)</f>
        <v>11</v>
      </c>
      <c r="H95" s="125">
        <f t="shared" si="28"/>
        <v>71400</v>
      </c>
      <c r="I95" s="125">
        <f>SUM(I96:I98)</f>
        <v>150575</v>
      </c>
      <c r="J95" s="125">
        <f t="shared" si="28"/>
        <v>39252</v>
      </c>
      <c r="K95" s="125">
        <f t="shared" si="28"/>
        <v>0</v>
      </c>
      <c r="L95" s="125">
        <f t="shared" si="28"/>
        <v>4118427</v>
      </c>
      <c r="M95" s="125">
        <f t="shared" si="28"/>
        <v>4379654</v>
      </c>
    </row>
    <row r="96" spans="1:13" ht="15.75">
      <c r="A96" s="189"/>
      <c r="B96" s="190"/>
      <c r="C96" s="191"/>
      <c r="D96" s="18"/>
      <c r="E96" s="18"/>
      <c r="F96" s="19" t="s">
        <v>1</v>
      </c>
      <c r="G96" s="17">
        <v>11</v>
      </c>
      <c r="H96" s="11">
        <v>71400</v>
      </c>
      <c r="I96" s="4">
        <v>27575</v>
      </c>
      <c r="J96" s="4">
        <v>24252</v>
      </c>
      <c r="K96" s="4"/>
      <c r="L96" s="11">
        <v>2845282</v>
      </c>
      <c r="M96" s="12">
        <f>SUM(H96:L96)</f>
        <v>2968509</v>
      </c>
    </row>
    <row r="97" spans="1:13" ht="15.75">
      <c r="A97" s="189"/>
      <c r="B97" s="190"/>
      <c r="C97" s="191"/>
      <c r="D97" s="18"/>
      <c r="E97" s="18"/>
      <c r="F97" s="19" t="s">
        <v>2</v>
      </c>
      <c r="G97" s="17"/>
      <c r="H97" s="4"/>
      <c r="I97" s="4">
        <v>123000</v>
      </c>
      <c r="J97" s="4">
        <v>15000</v>
      </c>
      <c r="K97" s="4"/>
      <c r="L97" s="11">
        <v>1273145</v>
      </c>
      <c r="M97" s="12">
        <f>SUM(H97:L97)</f>
        <v>1411145</v>
      </c>
    </row>
    <row r="98" spans="1:13" ht="15.75">
      <c r="A98" s="189"/>
      <c r="B98" s="190"/>
      <c r="C98" s="191"/>
      <c r="D98" s="18"/>
      <c r="E98" s="18"/>
      <c r="F98" s="19" t="s">
        <v>3</v>
      </c>
      <c r="G98" s="17"/>
      <c r="H98" s="4"/>
      <c r="I98" s="4"/>
      <c r="J98" s="4"/>
      <c r="K98" s="4"/>
      <c r="L98" s="11">
        <v>0</v>
      </c>
      <c r="M98" s="12">
        <f t="shared" si="24"/>
        <v>0</v>
      </c>
    </row>
    <row r="99" spans="1:13" ht="15.75">
      <c r="A99" s="202" t="s">
        <v>39</v>
      </c>
      <c r="B99" s="203"/>
      <c r="C99" s="204">
        <v>18215</v>
      </c>
      <c r="D99" s="205"/>
      <c r="E99" s="128" t="s">
        <v>94</v>
      </c>
      <c r="F99" s="129"/>
      <c r="G99" s="130">
        <f>G100</f>
        <v>23</v>
      </c>
      <c r="H99" s="131">
        <f aca="true" t="shared" si="29" ref="H99:M99">H100+H101</f>
        <v>153000</v>
      </c>
      <c r="I99" s="131">
        <f t="shared" si="29"/>
        <v>15000</v>
      </c>
      <c r="J99" s="131">
        <f t="shared" si="29"/>
        <v>3000</v>
      </c>
      <c r="K99" s="131">
        <f t="shared" si="29"/>
        <v>0</v>
      </c>
      <c r="L99" s="131">
        <f t="shared" si="29"/>
        <v>0</v>
      </c>
      <c r="M99" s="131">
        <f t="shared" si="29"/>
        <v>171000</v>
      </c>
    </row>
    <row r="100" spans="1:13" ht="15.75">
      <c r="A100" s="58"/>
      <c r="B100" s="53"/>
      <c r="C100" s="53"/>
      <c r="D100" s="18"/>
      <c r="E100" s="20"/>
      <c r="F100" s="21" t="s">
        <v>1</v>
      </c>
      <c r="G100" s="17">
        <v>23</v>
      </c>
      <c r="H100" s="11">
        <v>153000</v>
      </c>
      <c r="I100" s="4">
        <v>15000</v>
      </c>
      <c r="J100" s="4">
        <v>3000</v>
      </c>
      <c r="K100" s="4"/>
      <c r="L100" s="11"/>
      <c r="M100" s="12">
        <f>H100+I100+J100+K100+L100</f>
        <v>171000</v>
      </c>
    </row>
    <row r="101" spans="1:13" ht="15.75">
      <c r="A101" s="58"/>
      <c r="B101" s="53"/>
      <c r="C101" s="53"/>
      <c r="D101" s="18"/>
      <c r="E101" s="20"/>
      <c r="F101" s="21" t="s">
        <v>2</v>
      </c>
      <c r="G101" s="17"/>
      <c r="H101" s="4"/>
      <c r="I101" s="4"/>
      <c r="J101" s="4"/>
      <c r="K101" s="4"/>
      <c r="L101" s="4"/>
      <c r="M101" s="4">
        <f>H101+I101+J101+K101+L101</f>
        <v>0</v>
      </c>
    </row>
    <row r="102" spans="1:13" ht="15.75">
      <c r="A102" s="58"/>
      <c r="B102" s="53"/>
      <c r="C102" s="53"/>
      <c r="D102" s="18"/>
      <c r="E102" s="20"/>
      <c r="F102" s="21" t="s">
        <v>3</v>
      </c>
      <c r="G102" s="17"/>
      <c r="H102" s="4"/>
      <c r="I102" s="4"/>
      <c r="J102" s="4"/>
      <c r="K102" s="4"/>
      <c r="L102" s="11"/>
      <c r="M102" s="12"/>
    </row>
    <row r="103" spans="1:13" ht="15.75">
      <c r="A103" s="192" t="s">
        <v>41</v>
      </c>
      <c r="B103" s="193"/>
      <c r="C103" s="199">
        <v>18407</v>
      </c>
      <c r="D103" s="200"/>
      <c r="E103" s="271" t="s">
        <v>40</v>
      </c>
      <c r="F103" s="271"/>
      <c r="G103" s="30">
        <f aca="true" t="shared" si="30" ref="G103:L103">SUM(G104:G106)</f>
        <v>0</v>
      </c>
      <c r="H103" s="31">
        <f t="shared" si="30"/>
        <v>0</v>
      </c>
      <c r="I103" s="31">
        <f t="shared" si="30"/>
        <v>0</v>
      </c>
      <c r="J103" s="31">
        <f t="shared" si="30"/>
        <v>0</v>
      </c>
      <c r="K103" s="31">
        <f t="shared" si="30"/>
        <v>0</v>
      </c>
      <c r="L103" s="31">
        <f t="shared" si="30"/>
        <v>0</v>
      </c>
      <c r="M103" s="32">
        <f t="shared" si="24"/>
        <v>0</v>
      </c>
    </row>
    <row r="104" spans="1:13" ht="15.75">
      <c r="A104" s="189"/>
      <c r="B104" s="190"/>
      <c r="C104" s="191"/>
      <c r="D104" s="18"/>
      <c r="E104" s="18"/>
      <c r="F104" s="19" t="s">
        <v>1</v>
      </c>
      <c r="G104" s="17"/>
      <c r="H104" s="4"/>
      <c r="I104" s="4"/>
      <c r="J104" s="4"/>
      <c r="K104" s="4"/>
      <c r="L104" s="11"/>
      <c r="M104" s="12">
        <f t="shared" si="24"/>
        <v>0</v>
      </c>
    </row>
    <row r="105" spans="1:13" ht="15.75">
      <c r="A105" s="189"/>
      <c r="B105" s="190"/>
      <c r="C105" s="191"/>
      <c r="D105" s="18"/>
      <c r="E105" s="18"/>
      <c r="F105" s="19" t="s">
        <v>2</v>
      </c>
      <c r="G105" s="17"/>
      <c r="H105" s="4"/>
      <c r="I105" s="4"/>
      <c r="J105" s="4"/>
      <c r="K105" s="4"/>
      <c r="L105" s="11">
        <v>0</v>
      </c>
      <c r="M105" s="12">
        <f t="shared" si="24"/>
        <v>0</v>
      </c>
    </row>
    <row r="106" spans="1:13" ht="15.75">
      <c r="A106" s="189"/>
      <c r="B106" s="190"/>
      <c r="C106" s="191"/>
      <c r="D106" s="18"/>
      <c r="E106" s="18"/>
      <c r="F106" s="19" t="s">
        <v>3</v>
      </c>
      <c r="G106" s="17"/>
      <c r="H106" s="4"/>
      <c r="I106" s="4"/>
      <c r="J106" s="4"/>
      <c r="K106" s="4"/>
      <c r="L106" s="11">
        <v>0</v>
      </c>
      <c r="M106" s="12">
        <f t="shared" si="24"/>
        <v>0</v>
      </c>
    </row>
    <row r="107" spans="1:13" ht="15.75">
      <c r="A107" s="192" t="s">
        <v>95</v>
      </c>
      <c r="B107" s="193"/>
      <c r="C107" s="199">
        <v>18447</v>
      </c>
      <c r="D107" s="200"/>
      <c r="E107" s="271" t="s">
        <v>166</v>
      </c>
      <c r="F107" s="271"/>
      <c r="G107" s="30">
        <f aca="true" t="shared" si="31" ref="G107:L107">SUM(G108:G110)</f>
        <v>0</v>
      </c>
      <c r="H107" s="31">
        <f t="shared" si="31"/>
        <v>0</v>
      </c>
      <c r="I107" s="31">
        <f t="shared" si="31"/>
        <v>0</v>
      </c>
      <c r="J107" s="31">
        <f t="shared" si="31"/>
        <v>0</v>
      </c>
      <c r="K107" s="31">
        <f t="shared" si="31"/>
        <v>0</v>
      </c>
      <c r="L107" s="31">
        <f t="shared" si="31"/>
        <v>0</v>
      </c>
      <c r="M107" s="32">
        <f t="shared" si="24"/>
        <v>0</v>
      </c>
    </row>
    <row r="108" spans="1:13" ht="15.75">
      <c r="A108" s="189"/>
      <c r="B108" s="190"/>
      <c r="C108" s="191"/>
      <c r="D108" s="18"/>
      <c r="E108" s="18"/>
      <c r="F108" s="19" t="s">
        <v>1</v>
      </c>
      <c r="G108" s="17"/>
      <c r="H108" s="4"/>
      <c r="I108" s="4"/>
      <c r="J108" s="4"/>
      <c r="K108" s="4"/>
      <c r="L108" s="11"/>
      <c r="M108" s="12">
        <f t="shared" si="24"/>
        <v>0</v>
      </c>
    </row>
    <row r="109" spans="1:13" ht="15.75">
      <c r="A109" s="189"/>
      <c r="B109" s="190"/>
      <c r="C109" s="191"/>
      <c r="D109" s="18"/>
      <c r="E109" s="18"/>
      <c r="F109" s="19" t="s">
        <v>2</v>
      </c>
      <c r="G109" s="17"/>
      <c r="H109" s="4"/>
      <c r="I109" s="4"/>
      <c r="J109" s="4"/>
      <c r="K109" s="4"/>
      <c r="L109" s="11"/>
      <c r="M109" s="12">
        <f t="shared" si="24"/>
        <v>0</v>
      </c>
    </row>
    <row r="110" spans="1:13" ht="15.75">
      <c r="A110" s="189"/>
      <c r="B110" s="190"/>
      <c r="C110" s="191"/>
      <c r="D110" s="18"/>
      <c r="E110" s="18"/>
      <c r="F110" s="19" t="s">
        <v>3</v>
      </c>
      <c r="G110" s="17"/>
      <c r="H110" s="4"/>
      <c r="I110" s="4"/>
      <c r="J110" s="4"/>
      <c r="K110" s="4"/>
      <c r="L110" s="11"/>
      <c r="M110" s="12">
        <f t="shared" si="24"/>
        <v>0</v>
      </c>
    </row>
    <row r="111" spans="1:13" ht="15.75" customHeight="1">
      <c r="A111" s="194">
        <v>1.8</v>
      </c>
      <c r="B111" s="195"/>
      <c r="C111" s="223">
        <v>19515</v>
      </c>
      <c r="D111" s="279" t="s">
        <v>42</v>
      </c>
      <c r="E111" s="279"/>
      <c r="F111" s="279"/>
      <c r="G111" s="124">
        <f aca="true" t="shared" si="32" ref="G111:M111">SUM(G112:G114)</f>
        <v>7</v>
      </c>
      <c r="H111" s="125">
        <f t="shared" si="32"/>
        <v>39800</v>
      </c>
      <c r="I111" s="125">
        <f t="shared" si="32"/>
        <v>1500</v>
      </c>
      <c r="J111" s="125">
        <f t="shared" si="32"/>
        <v>0</v>
      </c>
      <c r="K111" s="125">
        <f t="shared" si="32"/>
        <v>2000</v>
      </c>
      <c r="L111" s="125">
        <f t="shared" si="32"/>
        <v>0</v>
      </c>
      <c r="M111" s="125">
        <f t="shared" si="32"/>
        <v>43300</v>
      </c>
    </row>
    <row r="112" spans="1:13" ht="15.75">
      <c r="A112" s="189"/>
      <c r="B112" s="190"/>
      <c r="C112" s="191"/>
      <c r="D112" s="18"/>
      <c r="E112" s="18"/>
      <c r="F112" s="19" t="s">
        <v>1</v>
      </c>
      <c r="G112" s="17">
        <v>7</v>
      </c>
      <c r="H112" s="11">
        <v>39800</v>
      </c>
      <c r="I112" s="4">
        <v>1500</v>
      </c>
      <c r="J112" s="4"/>
      <c r="K112" s="4"/>
      <c r="L112" s="11"/>
      <c r="M112" s="12">
        <f t="shared" si="24"/>
        <v>41300</v>
      </c>
    </row>
    <row r="113" spans="1:13" ht="15.75">
      <c r="A113" s="189"/>
      <c r="B113" s="190"/>
      <c r="C113" s="191"/>
      <c r="D113" s="18"/>
      <c r="E113" s="18"/>
      <c r="F113" s="19" t="s">
        <v>2</v>
      </c>
      <c r="G113" s="17"/>
      <c r="H113" s="4"/>
      <c r="I113" s="4"/>
      <c r="J113" s="4"/>
      <c r="K113" s="4">
        <v>2000</v>
      </c>
      <c r="L113" s="11">
        <v>0</v>
      </c>
      <c r="M113" s="12">
        <f t="shared" si="24"/>
        <v>2000</v>
      </c>
    </row>
    <row r="114" spans="1:13" ht="15.75">
      <c r="A114" s="189"/>
      <c r="B114" s="190"/>
      <c r="C114" s="191"/>
      <c r="D114" s="18"/>
      <c r="E114" s="18"/>
      <c r="F114" s="19" t="s">
        <v>3</v>
      </c>
      <c r="G114" s="17"/>
      <c r="H114" s="4"/>
      <c r="I114" s="4"/>
      <c r="J114" s="4"/>
      <c r="K114" s="4"/>
      <c r="L114" s="11">
        <v>0</v>
      </c>
      <c r="M114" s="12">
        <f t="shared" si="24"/>
        <v>0</v>
      </c>
    </row>
    <row r="115" spans="1:13" ht="15.75" customHeight="1">
      <c r="A115" s="194">
        <v>1.9</v>
      </c>
      <c r="B115" s="195"/>
      <c r="C115" s="223">
        <v>470</v>
      </c>
      <c r="D115" s="279" t="s">
        <v>43</v>
      </c>
      <c r="E115" s="279"/>
      <c r="F115" s="279"/>
      <c r="G115" s="124">
        <f aca="true" t="shared" si="33" ref="G115:M118">G119+G123+G127</f>
        <v>13</v>
      </c>
      <c r="H115" s="125">
        <f t="shared" si="33"/>
        <v>67100</v>
      </c>
      <c r="I115" s="125">
        <f t="shared" si="33"/>
        <v>2000</v>
      </c>
      <c r="J115" s="125">
        <f t="shared" si="33"/>
        <v>0</v>
      </c>
      <c r="K115" s="125">
        <f t="shared" si="33"/>
        <v>264172</v>
      </c>
      <c r="L115" s="125">
        <f t="shared" si="33"/>
        <v>0</v>
      </c>
      <c r="M115" s="125">
        <f t="shared" si="33"/>
        <v>333272</v>
      </c>
    </row>
    <row r="116" spans="1:13" ht="15.75">
      <c r="A116" s="189"/>
      <c r="B116" s="190"/>
      <c r="C116" s="191"/>
      <c r="D116" s="18"/>
      <c r="E116" s="18"/>
      <c r="F116" s="19" t="s">
        <v>1</v>
      </c>
      <c r="G116" s="17">
        <f t="shared" si="33"/>
        <v>13</v>
      </c>
      <c r="H116" s="11">
        <f t="shared" si="33"/>
        <v>67100</v>
      </c>
      <c r="I116" s="4">
        <f t="shared" si="33"/>
        <v>2000</v>
      </c>
      <c r="J116" s="4">
        <f t="shared" si="33"/>
        <v>0</v>
      </c>
      <c r="K116" s="4">
        <f t="shared" si="33"/>
        <v>0</v>
      </c>
      <c r="L116" s="11">
        <f t="shared" si="33"/>
        <v>0</v>
      </c>
      <c r="M116" s="12">
        <f t="shared" si="33"/>
        <v>69100</v>
      </c>
    </row>
    <row r="117" spans="1:13" ht="15.75">
      <c r="A117" s="189"/>
      <c r="B117" s="190"/>
      <c r="C117" s="191"/>
      <c r="D117" s="18"/>
      <c r="E117" s="18"/>
      <c r="F117" s="19" t="s">
        <v>2</v>
      </c>
      <c r="G117" s="17"/>
      <c r="H117" s="4">
        <f t="shared" si="33"/>
        <v>0</v>
      </c>
      <c r="I117" s="4">
        <f t="shared" si="33"/>
        <v>0</v>
      </c>
      <c r="J117" s="4">
        <f t="shared" si="33"/>
        <v>0</v>
      </c>
      <c r="K117" s="4">
        <f t="shared" si="33"/>
        <v>264172</v>
      </c>
      <c r="L117" s="4">
        <f t="shared" si="33"/>
        <v>0</v>
      </c>
      <c r="M117" s="4">
        <f t="shared" si="33"/>
        <v>264172</v>
      </c>
    </row>
    <row r="118" spans="1:13" ht="15.75">
      <c r="A118" s="189"/>
      <c r="B118" s="190"/>
      <c r="C118" s="191"/>
      <c r="D118" s="18"/>
      <c r="E118" s="18"/>
      <c r="F118" s="19" t="s">
        <v>3</v>
      </c>
      <c r="G118" s="17"/>
      <c r="H118" s="4">
        <f t="shared" si="33"/>
        <v>0</v>
      </c>
      <c r="I118" s="4">
        <f t="shared" si="33"/>
        <v>0</v>
      </c>
      <c r="J118" s="4">
        <f t="shared" si="33"/>
        <v>0</v>
      </c>
      <c r="K118" s="4">
        <f t="shared" si="33"/>
        <v>0</v>
      </c>
      <c r="L118" s="11">
        <f t="shared" si="33"/>
        <v>0</v>
      </c>
      <c r="M118" s="12">
        <f t="shared" si="33"/>
        <v>0</v>
      </c>
    </row>
    <row r="119" spans="1:13" ht="15.75">
      <c r="A119" s="194" t="s">
        <v>44</v>
      </c>
      <c r="B119" s="195"/>
      <c r="C119" s="196">
        <v>47003</v>
      </c>
      <c r="D119" s="197"/>
      <c r="E119" s="272" t="s">
        <v>45</v>
      </c>
      <c r="F119" s="272"/>
      <c r="G119" s="124">
        <f aca="true" t="shared" si="34" ref="G119:M119">SUM(G120:G122)</f>
        <v>4</v>
      </c>
      <c r="H119" s="125">
        <f t="shared" si="34"/>
        <v>26300</v>
      </c>
      <c r="I119" s="125">
        <f t="shared" si="34"/>
        <v>1000</v>
      </c>
      <c r="J119" s="125">
        <f t="shared" si="34"/>
        <v>0</v>
      </c>
      <c r="K119" s="125">
        <f t="shared" si="34"/>
        <v>264172</v>
      </c>
      <c r="L119" s="125">
        <f t="shared" si="34"/>
        <v>0</v>
      </c>
      <c r="M119" s="125">
        <f t="shared" si="34"/>
        <v>291472</v>
      </c>
    </row>
    <row r="120" spans="1:13" ht="15.75">
      <c r="A120" s="189"/>
      <c r="B120" s="190"/>
      <c r="C120" s="191"/>
      <c r="D120" s="18"/>
      <c r="E120" s="18"/>
      <c r="F120" s="19" t="s">
        <v>1</v>
      </c>
      <c r="G120" s="17">
        <v>4</v>
      </c>
      <c r="H120" s="11">
        <v>26300</v>
      </c>
      <c r="I120" s="4">
        <v>1000</v>
      </c>
      <c r="J120" s="4"/>
      <c r="K120" s="4"/>
      <c r="L120" s="11"/>
      <c r="M120" s="12">
        <f aca="true" t="shared" si="35" ref="M120:M130">SUM(H120:L120)</f>
        <v>27300</v>
      </c>
    </row>
    <row r="121" spans="1:13" ht="15.75">
      <c r="A121" s="189"/>
      <c r="B121" s="190"/>
      <c r="C121" s="191"/>
      <c r="D121" s="18"/>
      <c r="E121" s="18"/>
      <c r="F121" s="19" t="s">
        <v>2</v>
      </c>
      <c r="G121" s="17"/>
      <c r="H121" s="4"/>
      <c r="I121" s="4"/>
      <c r="J121" s="4"/>
      <c r="K121" s="6">
        <v>264172</v>
      </c>
      <c r="L121" s="11"/>
      <c r="M121" s="12">
        <f t="shared" si="35"/>
        <v>264172</v>
      </c>
    </row>
    <row r="122" spans="1:13" ht="15.75">
      <c r="A122" s="189"/>
      <c r="B122" s="190"/>
      <c r="C122" s="191"/>
      <c r="D122" s="18"/>
      <c r="E122" s="18"/>
      <c r="F122" s="19" t="s">
        <v>3</v>
      </c>
      <c r="G122" s="17"/>
      <c r="H122" s="4"/>
      <c r="I122" s="4"/>
      <c r="J122" s="4"/>
      <c r="K122" s="4"/>
      <c r="L122" s="11">
        <v>0</v>
      </c>
      <c r="M122" s="12">
        <f t="shared" si="35"/>
        <v>0</v>
      </c>
    </row>
    <row r="123" spans="1:13" ht="15.75">
      <c r="A123" s="192" t="s">
        <v>46</v>
      </c>
      <c r="B123" s="193"/>
      <c r="C123" s="199">
        <v>47043</v>
      </c>
      <c r="D123" s="200"/>
      <c r="E123" s="271" t="s">
        <v>47</v>
      </c>
      <c r="F123" s="271"/>
      <c r="G123" s="30">
        <f aca="true" t="shared" si="36" ref="G123:L123">SUM(G124:G126)</f>
        <v>0</v>
      </c>
      <c r="H123" s="31">
        <f t="shared" si="36"/>
        <v>0</v>
      </c>
      <c r="I123" s="31">
        <f t="shared" si="36"/>
        <v>0</v>
      </c>
      <c r="J123" s="31">
        <f t="shared" si="36"/>
        <v>0</v>
      </c>
      <c r="K123" s="31">
        <f t="shared" si="36"/>
        <v>0</v>
      </c>
      <c r="L123" s="31">
        <f t="shared" si="36"/>
        <v>0</v>
      </c>
      <c r="M123" s="32">
        <f t="shared" si="35"/>
        <v>0</v>
      </c>
    </row>
    <row r="124" spans="1:13" ht="15.75">
      <c r="A124" s="189"/>
      <c r="B124" s="190"/>
      <c r="C124" s="191"/>
      <c r="D124" s="18"/>
      <c r="E124" s="18"/>
      <c r="F124" s="19" t="s">
        <v>1</v>
      </c>
      <c r="G124" s="17"/>
      <c r="H124" s="4"/>
      <c r="I124" s="4"/>
      <c r="J124" s="4"/>
      <c r="K124" s="4"/>
      <c r="L124" s="11"/>
      <c r="M124" s="12">
        <f t="shared" si="35"/>
        <v>0</v>
      </c>
    </row>
    <row r="125" spans="1:13" ht="15.75">
      <c r="A125" s="189"/>
      <c r="B125" s="190"/>
      <c r="C125" s="191"/>
      <c r="D125" s="18"/>
      <c r="E125" s="18"/>
      <c r="F125" s="19" t="s">
        <v>2</v>
      </c>
      <c r="G125" s="17"/>
      <c r="H125" s="4"/>
      <c r="I125" s="4"/>
      <c r="J125" s="4"/>
      <c r="K125" s="4"/>
      <c r="L125" s="11"/>
      <c r="M125" s="12">
        <f t="shared" si="35"/>
        <v>0</v>
      </c>
    </row>
    <row r="126" spans="1:13" ht="15.75">
      <c r="A126" s="189"/>
      <c r="B126" s="190"/>
      <c r="C126" s="191"/>
      <c r="D126" s="18"/>
      <c r="E126" s="18"/>
      <c r="F126" s="19" t="s">
        <v>3</v>
      </c>
      <c r="G126" s="17"/>
      <c r="H126" s="4"/>
      <c r="I126" s="4"/>
      <c r="J126" s="4"/>
      <c r="K126" s="4"/>
      <c r="L126" s="11"/>
      <c r="M126" s="12">
        <f t="shared" si="35"/>
        <v>0</v>
      </c>
    </row>
    <row r="127" spans="1:13" ht="15.75">
      <c r="A127" s="192" t="s">
        <v>48</v>
      </c>
      <c r="B127" s="193"/>
      <c r="C127" s="199">
        <v>47083</v>
      </c>
      <c r="D127" s="200"/>
      <c r="E127" s="271" t="s">
        <v>49</v>
      </c>
      <c r="F127" s="271"/>
      <c r="G127" s="30">
        <f aca="true" t="shared" si="37" ref="G127:M127">SUM(G128:G130)</f>
        <v>9</v>
      </c>
      <c r="H127" s="31">
        <f t="shared" si="37"/>
        <v>40800</v>
      </c>
      <c r="I127" s="31">
        <f t="shared" si="37"/>
        <v>1000</v>
      </c>
      <c r="J127" s="31">
        <f t="shared" si="37"/>
        <v>0</v>
      </c>
      <c r="K127" s="31">
        <f t="shared" si="37"/>
        <v>0</v>
      </c>
      <c r="L127" s="31">
        <f t="shared" si="37"/>
        <v>0</v>
      </c>
      <c r="M127" s="31">
        <f t="shared" si="37"/>
        <v>41800</v>
      </c>
    </row>
    <row r="128" spans="1:13" ht="15.75">
      <c r="A128" s="189"/>
      <c r="B128" s="190"/>
      <c r="C128" s="191"/>
      <c r="D128" s="18"/>
      <c r="E128" s="18"/>
      <c r="F128" s="19" t="s">
        <v>1</v>
      </c>
      <c r="G128" s="17">
        <v>9</v>
      </c>
      <c r="H128" s="11">
        <v>40800</v>
      </c>
      <c r="I128" s="4">
        <v>1000</v>
      </c>
      <c r="J128" s="4"/>
      <c r="K128" s="4"/>
      <c r="L128" s="11"/>
      <c r="M128" s="12">
        <f t="shared" si="35"/>
        <v>41800</v>
      </c>
    </row>
    <row r="129" spans="1:13" ht="15.75">
      <c r="A129" s="189"/>
      <c r="B129" s="190"/>
      <c r="C129" s="191"/>
      <c r="D129" s="18"/>
      <c r="E129" s="18"/>
      <c r="F129" s="19" t="s">
        <v>2</v>
      </c>
      <c r="G129" s="17"/>
      <c r="H129" s="4"/>
      <c r="I129" s="4"/>
      <c r="J129" s="4"/>
      <c r="K129" s="4"/>
      <c r="L129" s="11">
        <v>0</v>
      </c>
      <c r="M129" s="12">
        <f t="shared" si="35"/>
        <v>0</v>
      </c>
    </row>
    <row r="130" spans="1:13" ht="15.75">
      <c r="A130" s="189"/>
      <c r="B130" s="190"/>
      <c r="C130" s="191"/>
      <c r="D130" s="18"/>
      <c r="E130" s="18"/>
      <c r="F130" s="19" t="s">
        <v>3</v>
      </c>
      <c r="G130" s="17"/>
      <c r="H130" s="4"/>
      <c r="I130" s="4"/>
      <c r="J130" s="4"/>
      <c r="K130" s="4"/>
      <c r="L130" s="11">
        <v>0</v>
      </c>
      <c r="M130" s="12">
        <f t="shared" si="35"/>
        <v>0</v>
      </c>
    </row>
    <row r="131" spans="1:13" ht="15.75" customHeight="1">
      <c r="A131" s="206" t="s">
        <v>50</v>
      </c>
      <c r="B131" s="207"/>
      <c r="C131" s="208" t="s">
        <v>51</v>
      </c>
      <c r="D131" s="279" t="s">
        <v>52</v>
      </c>
      <c r="E131" s="279"/>
      <c r="F131" s="279"/>
      <c r="G131" s="124">
        <f aca="true" t="shared" si="38" ref="G131:M134">G135+G139+G143</f>
        <v>9</v>
      </c>
      <c r="H131" s="125">
        <f t="shared" si="38"/>
        <v>49300</v>
      </c>
      <c r="I131" s="125">
        <f t="shared" si="38"/>
        <v>3000</v>
      </c>
      <c r="J131" s="125">
        <f t="shared" si="38"/>
        <v>0</v>
      </c>
      <c r="K131" s="125">
        <f t="shared" si="38"/>
        <v>0</v>
      </c>
      <c r="L131" s="125">
        <f t="shared" si="38"/>
        <v>0</v>
      </c>
      <c r="M131" s="125">
        <f t="shared" si="38"/>
        <v>52300</v>
      </c>
    </row>
    <row r="132" spans="1:13" ht="15.75">
      <c r="A132" s="189"/>
      <c r="B132" s="190"/>
      <c r="C132" s="191"/>
      <c r="D132" s="18"/>
      <c r="E132" s="18"/>
      <c r="F132" s="19" t="s">
        <v>1</v>
      </c>
      <c r="G132" s="17">
        <f t="shared" si="38"/>
        <v>9</v>
      </c>
      <c r="H132" s="11">
        <f>H136</f>
        <v>49300</v>
      </c>
      <c r="I132" s="4">
        <f>I136</f>
        <v>3000</v>
      </c>
      <c r="J132" s="4">
        <f t="shared" si="38"/>
        <v>0</v>
      </c>
      <c r="K132" s="4">
        <f t="shared" si="38"/>
        <v>0</v>
      </c>
      <c r="L132" s="11">
        <f t="shared" si="38"/>
        <v>0</v>
      </c>
      <c r="M132" s="12">
        <f t="shared" si="38"/>
        <v>52300</v>
      </c>
    </row>
    <row r="133" spans="1:13" ht="15.75">
      <c r="A133" s="189"/>
      <c r="B133" s="190"/>
      <c r="C133" s="191"/>
      <c r="D133" s="18"/>
      <c r="E133" s="18"/>
      <c r="F133" s="19" t="s">
        <v>2</v>
      </c>
      <c r="G133" s="17"/>
      <c r="H133" s="4">
        <f t="shared" si="38"/>
        <v>0</v>
      </c>
      <c r="I133" s="4">
        <f t="shared" si="38"/>
        <v>0</v>
      </c>
      <c r="J133" s="4">
        <f t="shared" si="38"/>
        <v>0</v>
      </c>
      <c r="K133" s="4">
        <f t="shared" si="38"/>
        <v>0</v>
      </c>
      <c r="L133" s="11">
        <f t="shared" si="38"/>
        <v>0</v>
      </c>
      <c r="M133" s="12">
        <f t="shared" si="38"/>
        <v>0</v>
      </c>
    </row>
    <row r="134" spans="1:13" ht="15.75">
      <c r="A134" s="189"/>
      <c r="B134" s="190"/>
      <c r="C134" s="191"/>
      <c r="D134" s="18"/>
      <c r="E134" s="18"/>
      <c r="F134" s="19" t="s">
        <v>3</v>
      </c>
      <c r="G134" s="17"/>
      <c r="H134" s="4">
        <f t="shared" si="38"/>
        <v>0</v>
      </c>
      <c r="I134" s="4">
        <f t="shared" si="38"/>
        <v>0</v>
      </c>
      <c r="J134" s="4">
        <f t="shared" si="38"/>
        <v>0</v>
      </c>
      <c r="K134" s="4">
        <f t="shared" si="38"/>
        <v>0</v>
      </c>
      <c r="L134" s="11">
        <f t="shared" si="38"/>
        <v>0</v>
      </c>
      <c r="M134" s="12">
        <f t="shared" si="38"/>
        <v>0</v>
      </c>
    </row>
    <row r="135" spans="1:13" ht="15.75">
      <c r="A135" s="192" t="s">
        <v>53</v>
      </c>
      <c r="B135" s="193"/>
      <c r="C135" s="199">
        <v>48003</v>
      </c>
      <c r="D135" s="200"/>
      <c r="E135" s="271" t="s">
        <v>92</v>
      </c>
      <c r="F135" s="271"/>
      <c r="G135" s="30">
        <f aca="true" t="shared" si="39" ref="G135:M135">SUM(G136:G138)</f>
        <v>9</v>
      </c>
      <c r="H135" s="31">
        <f t="shared" si="39"/>
        <v>49300</v>
      </c>
      <c r="I135" s="31">
        <f t="shared" si="39"/>
        <v>3000</v>
      </c>
      <c r="J135" s="31">
        <f t="shared" si="39"/>
        <v>0</v>
      </c>
      <c r="K135" s="31">
        <f t="shared" si="39"/>
        <v>0</v>
      </c>
      <c r="L135" s="31">
        <f t="shared" si="39"/>
        <v>0</v>
      </c>
      <c r="M135" s="31">
        <f t="shared" si="39"/>
        <v>52300</v>
      </c>
    </row>
    <row r="136" spans="1:13" ht="15.75">
      <c r="A136" s="189"/>
      <c r="B136" s="190"/>
      <c r="C136" s="191"/>
      <c r="D136" s="18"/>
      <c r="E136" s="18"/>
      <c r="F136" s="19" t="s">
        <v>1</v>
      </c>
      <c r="G136" s="17">
        <v>9</v>
      </c>
      <c r="H136" s="11">
        <v>49300</v>
      </c>
      <c r="I136" s="4">
        <v>3000</v>
      </c>
      <c r="J136" s="4"/>
      <c r="K136" s="4"/>
      <c r="L136" s="11"/>
      <c r="M136" s="12">
        <f aca="true" t="shared" si="40" ref="M136:M146">SUM(H136:L136)</f>
        <v>52300</v>
      </c>
    </row>
    <row r="137" spans="1:13" ht="15.75">
      <c r="A137" s="189"/>
      <c r="B137" s="190"/>
      <c r="C137" s="191"/>
      <c r="D137" s="18"/>
      <c r="E137" s="18"/>
      <c r="F137" s="19" t="s">
        <v>2</v>
      </c>
      <c r="G137" s="17"/>
      <c r="H137" s="4"/>
      <c r="I137" s="4"/>
      <c r="J137" s="4"/>
      <c r="K137" s="4"/>
      <c r="L137" s="11">
        <v>0</v>
      </c>
      <c r="M137" s="12">
        <f t="shared" si="40"/>
        <v>0</v>
      </c>
    </row>
    <row r="138" spans="1:13" ht="15.75">
      <c r="A138" s="189"/>
      <c r="B138" s="190"/>
      <c r="C138" s="191"/>
      <c r="D138" s="18"/>
      <c r="E138" s="18"/>
      <c r="F138" s="19" t="s">
        <v>3</v>
      </c>
      <c r="G138" s="17"/>
      <c r="H138" s="4"/>
      <c r="I138" s="4"/>
      <c r="J138" s="4"/>
      <c r="K138" s="4"/>
      <c r="L138" s="11">
        <v>0</v>
      </c>
      <c r="M138" s="12">
        <f t="shared" si="40"/>
        <v>0</v>
      </c>
    </row>
    <row r="139" spans="1:13" ht="15.75">
      <c r="A139" s="192" t="s">
        <v>54</v>
      </c>
      <c r="B139" s="193"/>
      <c r="C139" s="199">
        <v>48043</v>
      </c>
      <c r="D139" s="200"/>
      <c r="E139" s="271" t="s">
        <v>55</v>
      </c>
      <c r="F139" s="271"/>
      <c r="G139" s="30">
        <f aca="true" t="shared" si="41" ref="G139:L139">SUM(G140:G142)</f>
        <v>0</v>
      </c>
      <c r="H139" s="31">
        <f t="shared" si="41"/>
        <v>0</v>
      </c>
      <c r="I139" s="31">
        <f t="shared" si="41"/>
        <v>0</v>
      </c>
      <c r="J139" s="31">
        <f t="shared" si="41"/>
        <v>0</v>
      </c>
      <c r="K139" s="31">
        <f t="shared" si="41"/>
        <v>0</v>
      </c>
      <c r="L139" s="31">
        <f t="shared" si="41"/>
        <v>0</v>
      </c>
      <c r="M139" s="32">
        <f t="shared" si="40"/>
        <v>0</v>
      </c>
    </row>
    <row r="140" spans="1:13" ht="15.75">
      <c r="A140" s="189"/>
      <c r="B140" s="190"/>
      <c r="C140" s="191"/>
      <c r="D140" s="18"/>
      <c r="E140" s="18"/>
      <c r="F140" s="19" t="s">
        <v>1</v>
      </c>
      <c r="G140" s="17"/>
      <c r="H140" s="4"/>
      <c r="I140" s="4"/>
      <c r="J140" s="4"/>
      <c r="K140" s="4"/>
      <c r="L140" s="11"/>
      <c r="M140" s="12">
        <f t="shared" si="40"/>
        <v>0</v>
      </c>
    </row>
    <row r="141" spans="1:13" ht="15.75">
      <c r="A141" s="189"/>
      <c r="B141" s="190"/>
      <c r="C141" s="191"/>
      <c r="D141" s="18"/>
      <c r="E141" s="18"/>
      <c r="F141" s="19" t="s">
        <v>2</v>
      </c>
      <c r="G141" s="17"/>
      <c r="H141" s="4"/>
      <c r="I141" s="4"/>
      <c r="J141" s="4"/>
      <c r="K141" s="4"/>
      <c r="L141" s="11"/>
      <c r="M141" s="12">
        <f t="shared" si="40"/>
        <v>0</v>
      </c>
    </row>
    <row r="142" spans="1:13" ht="15.75">
      <c r="A142" s="189"/>
      <c r="B142" s="190"/>
      <c r="C142" s="191"/>
      <c r="D142" s="18"/>
      <c r="E142" s="18"/>
      <c r="F142" s="19" t="s">
        <v>3</v>
      </c>
      <c r="G142" s="17"/>
      <c r="H142" s="4"/>
      <c r="I142" s="4"/>
      <c r="J142" s="4"/>
      <c r="K142" s="4"/>
      <c r="L142" s="11"/>
      <c r="M142" s="12">
        <f t="shared" si="40"/>
        <v>0</v>
      </c>
    </row>
    <row r="143" spans="1:13" ht="15.75">
      <c r="A143" s="192" t="s">
        <v>56</v>
      </c>
      <c r="B143" s="193"/>
      <c r="C143" s="199">
        <v>48083</v>
      </c>
      <c r="D143" s="200"/>
      <c r="E143" s="271" t="s">
        <v>57</v>
      </c>
      <c r="F143" s="271"/>
      <c r="G143" s="30">
        <f aca="true" t="shared" si="42" ref="G143:L143">SUM(G144:G146)</f>
        <v>0</v>
      </c>
      <c r="H143" s="31">
        <f t="shared" si="42"/>
        <v>0</v>
      </c>
      <c r="I143" s="31">
        <f t="shared" si="42"/>
        <v>0</v>
      </c>
      <c r="J143" s="31">
        <f t="shared" si="42"/>
        <v>0</v>
      </c>
      <c r="K143" s="31">
        <f t="shared" si="42"/>
        <v>0</v>
      </c>
      <c r="L143" s="31">
        <f t="shared" si="42"/>
        <v>0</v>
      </c>
      <c r="M143" s="32">
        <f t="shared" si="40"/>
        <v>0</v>
      </c>
    </row>
    <row r="144" spans="1:13" ht="15.75">
      <c r="A144" s="189"/>
      <c r="B144" s="190"/>
      <c r="C144" s="191"/>
      <c r="D144" s="18"/>
      <c r="E144" s="18"/>
      <c r="F144" s="19" t="s">
        <v>1</v>
      </c>
      <c r="G144" s="17"/>
      <c r="H144" s="4"/>
      <c r="I144" s="4"/>
      <c r="J144" s="4"/>
      <c r="K144" s="4"/>
      <c r="L144" s="11"/>
      <c r="M144" s="12">
        <f t="shared" si="40"/>
        <v>0</v>
      </c>
    </row>
    <row r="145" spans="1:13" ht="15.75">
      <c r="A145" s="189"/>
      <c r="B145" s="190"/>
      <c r="C145" s="191"/>
      <c r="D145" s="18"/>
      <c r="E145" s="18"/>
      <c r="F145" s="19" t="s">
        <v>2</v>
      </c>
      <c r="G145" s="17"/>
      <c r="H145" s="4"/>
      <c r="I145" s="4"/>
      <c r="J145" s="4"/>
      <c r="K145" s="4"/>
      <c r="L145" s="11"/>
      <c r="M145" s="12">
        <f t="shared" si="40"/>
        <v>0</v>
      </c>
    </row>
    <row r="146" spans="1:13" ht="15.75">
      <c r="A146" s="189"/>
      <c r="B146" s="190"/>
      <c r="C146" s="191"/>
      <c r="D146" s="18"/>
      <c r="E146" s="18"/>
      <c r="F146" s="19" t="s">
        <v>3</v>
      </c>
      <c r="G146" s="17"/>
      <c r="H146" s="4"/>
      <c r="I146" s="4"/>
      <c r="J146" s="4"/>
      <c r="K146" s="4"/>
      <c r="L146" s="11"/>
      <c r="M146" s="12">
        <f t="shared" si="40"/>
        <v>0</v>
      </c>
    </row>
    <row r="147" spans="1:13" ht="15.75" customHeight="1">
      <c r="A147" s="194">
        <v>1.11</v>
      </c>
      <c r="B147" s="195"/>
      <c r="C147" s="223">
        <v>650</v>
      </c>
      <c r="D147" s="279" t="s">
        <v>102</v>
      </c>
      <c r="E147" s="279"/>
      <c r="F147" s="279"/>
      <c r="G147" s="124">
        <f aca="true" t="shared" si="43" ref="G147:M150">G151+G155+G159</f>
        <v>10</v>
      </c>
      <c r="H147" s="125">
        <f t="shared" si="43"/>
        <v>58700</v>
      </c>
      <c r="I147" s="125">
        <f t="shared" si="43"/>
        <v>2000</v>
      </c>
      <c r="J147" s="125">
        <f t="shared" si="43"/>
        <v>0</v>
      </c>
      <c r="K147" s="125">
        <f t="shared" si="43"/>
        <v>0</v>
      </c>
      <c r="L147" s="125">
        <f t="shared" si="43"/>
        <v>0</v>
      </c>
      <c r="M147" s="125">
        <f t="shared" si="43"/>
        <v>60700</v>
      </c>
    </row>
    <row r="148" spans="1:13" ht="15.75">
      <c r="A148" s="189"/>
      <c r="B148" s="190"/>
      <c r="C148" s="191"/>
      <c r="D148" s="18"/>
      <c r="E148" s="18"/>
      <c r="F148" s="19" t="s">
        <v>1</v>
      </c>
      <c r="G148" s="17">
        <f t="shared" si="43"/>
        <v>10</v>
      </c>
      <c r="H148" s="11">
        <f>H152</f>
        <v>58700</v>
      </c>
      <c r="I148" s="4">
        <f t="shared" si="43"/>
        <v>2000</v>
      </c>
      <c r="J148" s="4">
        <f t="shared" si="43"/>
        <v>0</v>
      </c>
      <c r="K148" s="4">
        <f t="shared" si="43"/>
        <v>0</v>
      </c>
      <c r="L148" s="11">
        <f t="shared" si="43"/>
        <v>0</v>
      </c>
      <c r="M148" s="12">
        <f t="shared" si="43"/>
        <v>60700</v>
      </c>
    </row>
    <row r="149" spans="1:13" ht="15.75">
      <c r="A149" s="189"/>
      <c r="B149" s="190"/>
      <c r="C149" s="191"/>
      <c r="D149" s="18"/>
      <c r="E149" s="18"/>
      <c r="F149" s="19" t="s">
        <v>2</v>
      </c>
      <c r="G149" s="17"/>
      <c r="H149" s="11">
        <f t="shared" si="43"/>
        <v>0</v>
      </c>
      <c r="I149" s="4">
        <f t="shared" si="43"/>
        <v>0</v>
      </c>
      <c r="J149" s="4">
        <f t="shared" si="43"/>
        <v>0</v>
      </c>
      <c r="K149" s="4">
        <f t="shared" si="43"/>
        <v>0</v>
      </c>
      <c r="L149" s="11">
        <f t="shared" si="43"/>
        <v>0</v>
      </c>
      <c r="M149" s="12">
        <f t="shared" si="43"/>
        <v>0</v>
      </c>
    </row>
    <row r="150" spans="1:13" ht="15.75">
      <c r="A150" s="189"/>
      <c r="B150" s="190"/>
      <c r="C150" s="191"/>
      <c r="D150" s="18"/>
      <c r="E150" s="18"/>
      <c r="F150" s="19" t="s">
        <v>3</v>
      </c>
      <c r="G150" s="17"/>
      <c r="H150" s="11">
        <f t="shared" si="43"/>
        <v>0</v>
      </c>
      <c r="I150" s="4">
        <f t="shared" si="43"/>
        <v>0</v>
      </c>
      <c r="J150" s="4">
        <f t="shared" si="43"/>
        <v>0</v>
      </c>
      <c r="K150" s="4">
        <f t="shared" si="43"/>
        <v>0</v>
      </c>
      <c r="L150" s="11">
        <f t="shared" si="43"/>
        <v>0</v>
      </c>
      <c r="M150" s="12">
        <f t="shared" si="43"/>
        <v>0</v>
      </c>
    </row>
    <row r="151" spans="1:13" ht="15.75">
      <c r="A151" s="192" t="s">
        <v>58</v>
      </c>
      <c r="B151" s="193"/>
      <c r="C151" s="199">
        <v>65015</v>
      </c>
      <c r="D151" s="200"/>
      <c r="E151" s="271" t="s">
        <v>59</v>
      </c>
      <c r="F151" s="271"/>
      <c r="G151" s="30">
        <f aca="true" t="shared" si="44" ref="G151:M151">SUM(G152:G154)</f>
        <v>10</v>
      </c>
      <c r="H151" s="30">
        <f t="shared" si="44"/>
        <v>58700</v>
      </c>
      <c r="I151" s="30">
        <f t="shared" si="44"/>
        <v>2000</v>
      </c>
      <c r="J151" s="30">
        <f t="shared" si="44"/>
        <v>0</v>
      </c>
      <c r="K151" s="30">
        <f t="shared" si="44"/>
        <v>0</v>
      </c>
      <c r="L151" s="30">
        <f t="shared" si="44"/>
        <v>0</v>
      </c>
      <c r="M151" s="30">
        <f t="shared" si="44"/>
        <v>60700</v>
      </c>
    </row>
    <row r="152" spans="1:13" ht="15.75">
      <c r="A152" s="189"/>
      <c r="B152" s="190"/>
      <c r="C152" s="191"/>
      <c r="D152" s="18"/>
      <c r="E152" s="18"/>
      <c r="F152" s="19" t="s">
        <v>1</v>
      </c>
      <c r="G152" s="17">
        <v>10</v>
      </c>
      <c r="H152" s="11">
        <v>58700</v>
      </c>
      <c r="I152" s="4">
        <v>2000</v>
      </c>
      <c r="J152" s="4"/>
      <c r="K152" s="4"/>
      <c r="L152" s="11"/>
      <c r="M152" s="12">
        <f aca="true" t="shared" si="45" ref="M152:M162">SUM(H152:L152)</f>
        <v>60700</v>
      </c>
    </row>
    <row r="153" spans="1:13" ht="15.75">
      <c r="A153" s="189"/>
      <c r="B153" s="190"/>
      <c r="C153" s="191"/>
      <c r="D153" s="18"/>
      <c r="E153" s="18"/>
      <c r="F153" s="19" t="s">
        <v>2</v>
      </c>
      <c r="G153" s="17"/>
      <c r="H153" s="4"/>
      <c r="I153" s="4"/>
      <c r="J153" s="4"/>
      <c r="K153" s="4"/>
      <c r="L153" s="11">
        <v>0</v>
      </c>
      <c r="M153" s="12">
        <f t="shared" si="45"/>
        <v>0</v>
      </c>
    </row>
    <row r="154" spans="1:13" ht="15.75">
      <c r="A154" s="189"/>
      <c r="B154" s="190"/>
      <c r="C154" s="191"/>
      <c r="D154" s="18"/>
      <c r="E154" s="18"/>
      <c r="F154" s="19" t="s">
        <v>3</v>
      </c>
      <c r="G154" s="17"/>
      <c r="H154" s="4"/>
      <c r="I154" s="4"/>
      <c r="J154" s="4"/>
      <c r="K154" s="4"/>
      <c r="L154" s="11">
        <v>0</v>
      </c>
      <c r="M154" s="12">
        <f t="shared" si="45"/>
        <v>0</v>
      </c>
    </row>
    <row r="155" spans="1:13" ht="15.75">
      <c r="A155" s="192" t="s">
        <v>60</v>
      </c>
      <c r="B155" s="193"/>
      <c r="C155" s="199">
        <v>65215</v>
      </c>
      <c r="D155" s="200"/>
      <c r="E155" s="271" t="s">
        <v>61</v>
      </c>
      <c r="F155" s="271"/>
      <c r="G155" s="30">
        <f aca="true" t="shared" si="46" ref="G155:L155">SUM(G156:G158)</f>
        <v>0</v>
      </c>
      <c r="H155" s="31">
        <f t="shared" si="46"/>
        <v>0</v>
      </c>
      <c r="I155" s="31">
        <f t="shared" si="46"/>
        <v>0</v>
      </c>
      <c r="J155" s="31">
        <f t="shared" si="46"/>
        <v>0</v>
      </c>
      <c r="K155" s="31">
        <f t="shared" si="46"/>
        <v>0</v>
      </c>
      <c r="L155" s="31">
        <f t="shared" si="46"/>
        <v>0</v>
      </c>
      <c r="M155" s="32">
        <f t="shared" si="45"/>
        <v>0</v>
      </c>
    </row>
    <row r="156" spans="1:13" ht="15.75">
      <c r="A156" s="189"/>
      <c r="B156" s="190"/>
      <c r="C156" s="191"/>
      <c r="D156" s="18"/>
      <c r="E156" s="18"/>
      <c r="F156" s="19" t="s">
        <v>1</v>
      </c>
      <c r="G156" s="17"/>
      <c r="H156" s="4"/>
      <c r="I156" s="4"/>
      <c r="J156" s="4"/>
      <c r="K156" s="4"/>
      <c r="L156" s="11"/>
      <c r="M156" s="12">
        <f t="shared" si="45"/>
        <v>0</v>
      </c>
    </row>
    <row r="157" spans="1:13" ht="15.75">
      <c r="A157" s="189"/>
      <c r="B157" s="190"/>
      <c r="C157" s="191"/>
      <c r="D157" s="18"/>
      <c r="E157" s="18"/>
      <c r="F157" s="19" t="s">
        <v>2</v>
      </c>
      <c r="G157" s="17"/>
      <c r="H157" s="4"/>
      <c r="I157" s="4"/>
      <c r="J157" s="4"/>
      <c r="K157" s="4"/>
      <c r="L157" s="11"/>
      <c r="M157" s="12">
        <f t="shared" si="45"/>
        <v>0</v>
      </c>
    </row>
    <row r="158" spans="1:13" ht="15.75">
      <c r="A158" s="189"/>
      <c r="B158" s="190"/>
      <c r="C158" s="191"/>
      <c r="D158" s="18"/>
      <c r="E158" s="18"/>
      <c r="F158" s="19" t="s">
        <v>3</v>
      </c>
      <c r="G158" s="17"/>
      <c r="H158" s="4"/>
      <c r="I158" s="4"/>
      <c r="J158" s="4"/>
      <c r="K158" s="4"/>
      <c r="L158" s="11"/>
      <c r="M158" s="12">
        <f t="shared" si="45"/>
        <v>0</v>
      </c>
    </row>
    <row r="159" spans="1:13" ht="15.75">
      <c r="A159" s="192" t="s">
        <v>62</v>
      </c>
      <c r="B159" s="193"/>
      <c r="C159" s="199">
        <v>65415</v>
      </c>
      <c r="D159" s="200"/>
      <c r="E159" s="271" t="s">
        <v>13</v>
      </c>
      <c r="F159" s="271"/>
      <c r="G159" s="30">
        <f aca="true" t="shared" si="47" ref="G159:L159">SUM(G160:G162)</f>
        <v>0</v>
      </c>
      <c r="H159" s="31">
        <f t="shared" si="47"/>
        <v>0</v>
      </c>
      <c r="I159" s="31">
        <f t="shared" si="47"/>
        <v>0</v>
      </c>
      <c r="J159" s="31">
        <f t="shared" si="47"/>
        <v>0</v>
      </c>
      <c r="K159" s="31">
        <f t="shared" si="47"/>
        <v>0</v>
      </c>
      <c r="L159" s="31">
        <f t="shared" si="47"/>
        <v>0</v>
      </c>
      <c r="M159" s="32">
        <f t="shared" si="45"/>
        <v>0</v>
      </c>
    </row>
    <row r="160" spans="1:13" ht="15.75">
      <c r="A160" s="189"/>
      <c r="B160" s="190"/>
      <c r="C160" s="191"/>
      <c r="D160" s="18"/>
      <c r="E160" s="18"/>
      <c r="F160" s="19" t="s">
        <v>1</v>
      </c>
      <c r="G160" s="17"/>
      <c r="H160" s="4"/>
      <c r="I160" s="4"/>
      <c r="J160" s="4"/>
      <c r="K160" s="4"/>
      <c r="L160" s="11"/>
      <c r="M160" s="12">
        <f t="shared" si="45"/>
        <v>0</v>
      </c>
    </row>
    <row r="161" spans="1:13" ht="15.75">
      <c r="A161" s="189"/>
      <c r="B161" s="190"/>
      <c r="C161" s="191"/>
      <c r="D161" s="18"/>
      <c r="E161" s="18"/>
      <c r="F161" s="19" t="s">
        <v>2</v>
      </c>
      <c r="G161" s="17"/>
      <c r="H161" s="4"/>
      <c r="I161" s="4"/>
      <c r="J161" s="4"/>
      <c r="K161" s="4"/>
      <c r="L161" s="11"/>
      <c r="M161" s="12">
        <f t="shared" si="45"/>
        <v>0</v>
      </c>
    </row>
    <row r="162" spans="1:13" ht="15.75">
      <c r="A162" s="189"/>
      <c r="B162" s="190"/>
      <c r="C162" s="191"/>
      <c r="D162" s="18"/>
      <c r="E162" s="18"/>
      <c r="F162" s="19" t="s">
        <v>3</v>
      </c>
      <c r="G162" s="17"/>
      <c r="H162" s="4"/>
      <c r="I162" s="4"/>
      <c r="J162" s="4"/>
      <c r="K162" s="4"/>
      <c r="L162" s="11"/>
      <c r="M162" s="12">
        <f t="shared" si="45"/>
        <v>0</v>
      </c>
    </row>
    <row r="163" spans="1:13" ht="15.75" customHeight="1">
      <c r="A163" s="194">
        <v>1.14</v>
      </c>
      <c r="B163" s="195"/>
      <c r="C163" s="223">
        <v>660</v>
      </c>
      <c r="D163" s="279" t="s">
        <v>103</v>
      </c>
      <c r="E163" s="279"/>
      <c r="F163" s="279"/>
      <c r="G163" s="124">
        <f aca="true" t="shared" si="48" ref="G163:M166">G167+G171</f>
        <v>6</v>
      </c>
      <c r="H163" s="125">
        <f t="shared" si="48"/>
        <v>38200</v>
      </c>
      <c r="I163" s="125">
        <f t="shared" si="48"/>
        <v>2000</v>
      </c>
      <c r="J163" s="125">
        <f t="shared" si="48"/>
        <v>0</v>
      </c>
      <c r="K163" s="125">
        <f t="shared" si="48"/>
        <v>0</v>
      </c>
      <c r="L163" s="125">
        <f t="shared" si="48"/>
        <v>150000</v>
      </c>
      <c r="M163" s="125">
        <f t="shared" si="48"/>
        <v>190200</v>
      </c>
    </row>
    <row r="164" spans="1:13" ht="15.75">
      <c r="A164" s="189"/>
      <c r="B164" s="190"/>
      <c r="C164" s="191"/>
      <c r="D164" s="18"/>
      <c r="E164" s="18"/>
      <c r="F164" s="19" t="s">
        <v>1</v>
      </c>
      <c r="G164" s="17">
        <f t="shared" si="48"/>
        <v>6</v>
      </c>
      <c r="H164" s="11">
        <f t="shared" si="48"/>
        <v>38200</v>
      </c>
      <c r="I164" s="4">
        <f t="shared" si="48"/>
        <v>2000</v>
      </c>
      <c r="J164" s="4">
        <f>J168+J172</f>
        <v>0</v>
      </c>
      <c r="K164" s="4">
        <f>K168+K172</f>
        <v>0</v>
      </c>
      <c r="L164" s="4">
        <f>L168+L172</f>
        <v>100000</v>
      </c>
      <c r="M164" s="4">
        <f>M168+M172</f>
        <v>140200</v>
      </c>
    </row>
    <row r="165" spans="1:13" ht="15.75">
      <c r="A165" s="189"/>
      <c r="B165" s="190"/>
      <c r="C165" s="191"/>
      <c r="D165" s="18"/>
      <c r="E165" s="18"/>
      <c r="F165" s="19" t="s">
        <v>2</v>
      </c>
      <c r="G165" s="17"/>
      <c r="H165" s="4">
        <f t="shared" si="48"/>
        <v>0</v>
      </c>
      <c r="I165" s="4">
        <f t="shared" si="48"/>
        <v>0</v>
      </c>
      <c r="J165" s="4">
        <f t="shared" si="48"/>
        <v>0</v>
      </c>
      <c r="K165" s="4">
        <f t="shared" si="48"/>
        <v>0</v>
      </c>
      <c r="L165" s="11">
        <f>L169</f>
        <v>50000</v>
      </c>
      <c r="M165" s="12">
        <f t="shared" si="48"/>
        <v>50000</v>
      </c>
    </row>
    <row r="166" spans="1:13" ht="15.75">
      <c r="A166" s="189"/>
      <c r="B166" s="190"/>
      <c r="C166" s="191"/>
      <c r="D166" s="18"/>
      <c r="E166" s="18"/>
      <c r="F166" s="19" t="s">
        <v>3</v>
      </c>
      <c r="G166" s="17"/>
      <c r="H166" s="4">
        <f t="shared" si="48"/>
        <v>0</v>
      </c>
      <c r="I166" s="4">
        <f t="shared" si="48"/>
        <v>0</v>
      </c>
      <c r="J166" s="4">
        <f t="shared" si="48"/>
        <v>0</v>
      </c>
      <c r="K166" s="4">
        <f t="shared" si="48"/>
        <v>0</v>
      </c>
      <c r="L166" s="11">
        <f t="shared" si="48"/>
        <v>0</v>
      </c>
      <c r="M166" s="12">
        <f t="shared" si="48"/>
        <v>0</v>
      </c>
    </row>
    <row r="167" spans="1:13" ht="15.75">
      <c r="A167" s="192" t="s">
        <v>63</v>
      </c>
      <c r="B167" s="193"/>
      <c r="C167" s="199">
        <v>66320</v>
      </c>
      <c r="D167" s="200"/>
      <c r="E167" s="271" t="s">
        <v>64</v>
      </c>
      <c r="F167" s="271"/>
      <c r="G167" s="30">
        <f aca="true" t="shared" si="49" ref="G167:L167">SUM(G168:G170)</f>
        <v>6</v>
      </c>
      <c r="H167" s="31">
        <f t="shared" si="49"/>
        <v>38200</v>
      </c>
      <c r="I167" s="31">
        <f t="shared" si="49"/>
        <v>2000</v>
      </c>
      <c r="J167" s="31">
        <f t="shared" si="49"/>
        <v>0</v>
      </c>
      <c r="K167" s="31">
        <f t="shared" si="49"/>
        <v>0</v>
      </c>
      <c r="L167" s="31">
        <f t="shared" si="49"/>
        <v>150000</v>
      </c>
      <c r="M167" s="32">
        <f aca="true" t="shared" si="50" ref="M167:M174">SUM(H167:L167)</f>
        <v>190200</v>
      </c>
    </row>
    <row r="168" spans="1:13" ht="15.75">
      <c r="A168" s="189"/>
      <c r="B168" s="190"/>
      <c r="C168" s="191"/>
      <c r="D168" s="18"/>
      <c r="E168" s="18"/>
      <c r="F168" s="19" t="s">
        <v>1</v>
      </c>
      <c r="G168" s="17">
        <v>6</v>
      </c>
      <c r="H168" s="11">
        <v>38200</v>
      </c>
      <c r="I168" s="4">
        <v>2000</v>
      </c>
      <c r="J168" s="4"/>
      <c r="K168" s="4"/>
      <c r="L168" s="11">
        <v>100000</v>
      </c>
      <c r="M168" s="12">
        <f>SUM(H168:L168)</f>
        <v>140200</v>
      </c>
    </row>
    <row r="169" spans="1:13" ht="15.75">
      <c r="A169" s="189"/>
      <c r="B169" s="190"/>
      <c r="C169" s="191"/>
      <c r="D169" s="18"/>
      <c r="E169" s="18"/>
      <c r="F169" s="19" t="s">
        <v>2</v>
      </c>
      <c r="G169" s="17"/>
      <c r="H169" s="4"/>
      <c r="I169" s="4"/>
      <c r="J169" s="4"/>
      <c r="K169" s="4"/>
      <c r="L169" s="11">
        <v>50000</v>
      </c>
      <c r="M169" s="12">
        <f>SUM(H169:L169)</f>
        <v>50000</v>
      </c>
    </row>
    <row r="170" spans="1:13" ht="15.75">
      <c r="A170" s="189"/>
      <c r="B170" s="190"/>
      <c r="C170" s="191"/>
      <c r="D170" s="18"/>
      <c r="E170" s="18"/>
      <c r="F170" s="19" t="s">
        <v>3</v>
      </c>
      <c r="G170" s="17"/>
      <c r="H170" s="4"/>
      <c r="I170" s="4"/>
      <c r="J170" s="4"/>
      <c r="K170" s="4"/>
      <c r="L170" s="11">
        <v>0</v>
      </c>
      <c r="M170" s="12">
        <f t="shared" si="50"/>
        <v>0</v>
      </c>
    </row>
    <row r="171" spans="1:13" ht="15.75">
      <c r="A171" s="192" t="s">
        <v>65</v>
      </c>
      <c r="B171" s="193"/>
      <c r="C171" s="199">
        <v>66520</v>
      </c>
      <c r="D171" s="200"/>
      <c r="E171" s="271" t="s">
        <v>66</v>
      </c>
      <c r="F171" s="271"/>
      <c r="G171" s="30">
        <f aca="true" t="shared" si="51" ref="G171:L171">SUM(G172:G174)</f>
        <v>0</v>
      </c>
      <c r="H171" s="31">
        <f t="shared" si="51"/>
        <v>0</v>
      </c>
      <c r="I171" s="31">
        <f t="shared" si="51"/>
        <v>0</v>
      </c>
      <c r="J171" s="31">
        <f t="shared" si="51"/>
        <v>0</v>
      </c>
      <c r="K171" s="31">
        <f t="shared" si="51"/>
        <v>0</v>
      </c>
      <c r="L171" s="31">
        <f t="shared" si="51"/>
        <v>0</v>
      </c>
      <c r="M171" s="32">
        <f t="shared" si="50"/>
        <v>0</v>
      </c>
    </row>
    <row r="172" spans="1:13" ht="15.75">
      <c r="A172" s="189"/>
      <c r="B172" s="190"/>
      <c r="C172" s="191"/>
      <c r="D172" s="18"/>
      <c r="E172" s="18"/>
      <c r="F172" s="19" t="s">
        <v>1</v>
      </c>
      <c r="G172" s="17"/>
      <c r="H172" s="4"/>
      <c r="I172" s="4"/>
      <c r="J172" s="4"/>
      <c r="K172" s="4"/>
      <c r="L172" s="11"/>
      <c r="M172" s="12">
        <f t="shared" si="50"/>
        <v>0</v>
      </c>
    </row>
    <row r="173" spans="1:13" ht="15.75">
      <c r="A173" s="189"/>
      <c r="B173" s="190"/>
      <c r="C173" s="191"/>
      <c r="D173" s="18"/>
      <c r="E173" s="18"/>
      <c r="F173" s="19" t="s">
        <v>2</v>
      </c>
      <c r="G173" s="17"/>
      <c r="H173" s="4"/>
      <c r="I173" s="4"/>
      <c r="J173" s="4"/>
      <c r="K173" s="4"/>
      <c r="L173" s="11"/>
      <c r="M173" s="12">
        <f t="shared" si="50"/>
        <v>0</v>
      </c>
    </row>
    <row r="174" spans="1:13" ht="15.75">
      <c r="A174" s="189"/>
      <c r="B174" s="190"/>
      <c r="C174" s="191"/>
      <c r="D174" s="18"/>
      <c r="E174" s="18"/>
      <c r="F174" s="19" t="s">
        <v>3</v>
      </c>
      <c r="G174" s="17"/>
      <c r="H174" s="4"/>
      <c r="I174" s="4"/>
      <c r="J174" s="4"/>
      <c r="K174" s="4"/>
      <c r="L174" s="11"/>
      <c r="M174" s="12">
        <f t="shared" si="50"/>
        <v>0</v>
      </c>
    </row>
    <row r="175" spans="1:13" ht="15.75" customHeight="1">
      <c r="A175" s="194">
        <v>1.15</v>
      </c>
      <c r="B175" s="195"/>
      <c r="C175" s="223">
        <v>730</v>
      </c>
      <c r="D175" s="279" t="s">
        <v>85</v>
      </c>
      <c r="E175" s="279"/>
      <c r="F175" s="279"/>
      <c r="G175" s="124">
        <f>G176</f>
        <v>240</v>
      </c>
      <c r="H175" s="125">
        <f aca="true" t="shared" si="52" ref="H175:M175">H179+H183+H187</f>
        <v>1924126</v>
      </c>
      <c r="I175" s="125">
        <f t="shared" si="52"/>
        <v>606974</v>
      </c>
      <c r="J175" s="125">
        <f t="shared" si="52"/>
        <v>95000</v>
      </c>
      <c r="K175" s="125">
        <f t="shared" si="52"/>
        <v>25000</v>
      </c>
      <c r="L175" s="125">
        <f t="shared" si="52"/>
        <v>550000</v>
      </c>
      <c r="M175" s="125">
        <f t="shared" si="52"/>
        <v>3201100</v>
      </c>
    </row>
    <row r="176" spans="1:13" ht="15.75">
      <c r="A176" s="189"/>
      <c r="B176" s="190"/>
      <c r="C176" s="191"/>
      <c r="D176" s="18"/>
      <c r="E176" s="18"/>
      <c r="F176" s="19" t="s">
        <v>1</v>
      </c>
      <c r="G176" s="17">
        <f aca="true" t="shared" si="53" ref="G176:M176">G180+G184</f>
        <v>240</v>
      </c>
      <c r="H176" s="4">
        <f t="shared" si="53"/>
        <v>1914126</v>
      </c>
      <c r="I176" s="4">
        <f>I180+I184</f>
        <v>579974</v>
      </c>
      <c r="J176" s="4">
        <f>J184</f>
        <v>87000</v>
      </c>
      <c r="K176" s="4">
        <f t="shared" si="53"/>
        <v>0</v>
      </c>
      <c r="L176" s="4">
        <f t="shared" si="53"/>
        <v>550000</v>
      </c>
      <c r="M176" s="4">
        <f t="shared" si="53"/>
        <v>3131100</v>
      </c>
    </row>
    <row r="177" spans="1:13" ht="15.75">
      <c r="A177" s="189"/>
      <c r="B177" s="190"/>
      <c r="C177" s="191"/>
      <c r="D177" s="18"/>
      <c r="E177" s="18"/>
      <c r="F177" s="19" t="s">
        <v>2</v>
      </c>
      <c r="G177" s="17"/>
      <c r="H177" s="4">
        <f aca="true" t="shared" si="54" ref="H177:J178">H181+H185+H189+H193</f>
        <v>10000</v>
      </c>
      <c r="I177" s="4">
        <f>I181+I185+I189</f>
        <v>27000</v>
      </c>
      <c r="J177" s="4">
        <f t="shared" si="54"/>
        <v>8000</v>
      </c>
      <c r="K177" s="4">
        <f>K181+K185</f>
        <v>25000</v>
      </c>
      <c r="L177" s="4">
        <f>L181+L185+L189+L193</f>
        <v>0</v>
      </c>
      <c r="M177" s="4">
        <f>M181+M185</f>
        <v>70000</v>
      </c>
    </row>
    <row r="178" spans="1:13" ht="15.75">
      <c r="A178" s="189"/>
      <c r="B178" s="190"/>
      <c r="C178" s="191"/>
      <c r="D178" s="18"/>
      <c r="E178" s="18"/>
      <c r="F178" s="19" t="s">
        <v>3</v>
      </c>
      <c r="G178" s="17"/>
      <c r="H178" s="4">
        <f t="shared" si="54"/>
        <v>0</v>
      </c>
      <c r="I178" s="4">
        <f t="shared" si="54"/>
        <v>0</v>
      </c>
      <c r="J178" s="4">
        <f t="shared" si="54"/>
        <v>0</v>
      </c>
      <c r="K178" s="4">
        <f>K182+K186+K190+K194</f>
        <v>0</v>
      </c>
      <c r="L178" s="11">
        <f>L182+L186+L190+L194</f>
        <v>0</v>
      </c>
      <c r="M178" s="12">
        <f>M182+M186+M190+M194</f>
        <v>0</v>
      </c>
    </row>
    <row r="179" spans="1:13" ht="15.75">
      <c r="A179" s="192" t="s">
        <v>67</v>
      </c>
      <c r="B179" s="193"/>
      <c r="C179" s="199">
        <v>73012</v>
      </c>
      <c r="D179" s="200"/>
      <c r="E179" s="278" t="s">
        <v>91</v>
      </c>
      <c r="F179" s="278"/>
      <c r="G179" s="30">
        <f aca="true" t="shared" si="55" ref="G179:M179">SUM(G180:G182)</f>
        <v>4</v>
      </c>
      <c r="H179" s="31">
        <f t="shared" si="55"/>
        <v>26200</v>
      </c>
      <c r="I179" s="31">
        <f t="shared" si="55"/>
        <v>1500</v>
      </c>
      <c r="J179" s="31">
        <f t="shared" si="55"/>
        <v>0</v>
      </c>
      <c r="K179" s="31">
        <f t="shared" si="55"/>
        <v>25000</v>
      </c>
      <c r="L179" s="31">
        <f t="shared" si="55"/>
        <v>0</v>
      </c>
      <c r="M179" s="31">
        <f t="shared" si="55"/>
        <v>52700</v>
      </c>
    </row>
    <row r="180" spans="1:13" ht="15.75">
      <c r="A180" s="189"/>
      <c r="B180" s="190"/>
      <c r="C180" s="191"/>
      <c r="D180" s="18"/>
      <c r="E180" s="18"/>
      <c r="F180" s="19" t="s">
        <v>1</v>
      </c>
      <c r="G180" s="17">
        <v>4</v>
      </c>
      <c r="H180" s="11">
        <v>26200</v>
      </c>
      <c r="I180" s="4">
        <v>1500</v>
      </c>
      <c r="J180" s="4"/>
      <c r="K180" s="4"/>
      <c r="L180" s="11"/>
      <c r="M180" s="12">
        <f aca="true" t="shared" si="56" ref="M180:M194">SUM(H180:L180)</f>
        <v>27700</v>
      </c>
    </row>
    <row r="181" spans="1:13" ht="15.75">
      <c r="A181" s="189"/>
      <c r="B181" s="190"/>
      <c r="C181" s="191"/>
      <c r="D181" s="18"/>
      <c r="E181" s="18"/>
      <c r="F181" s="19" t="s">
        <v>2</v>
      </c>
      <c r="G181" s="17"/>
      <c r="H181" s="4"/>
      <c r="I181" s="4"/>
      <c r="J181" s="4"/>
      <c r="K181" s="4">
        <v>25000</v>
      </c>
      <c r="L181" s="11"/>
      <c r="M181" s="12">
        <f t="shared" si="56"/>
        <v>25000</v>
      </c>
    </row>
    <row r="182" spans="1:13" ht="15.75">
      <c r="A182" s="189"/>
      <c r="B182" s="190"/>
      <c r="C182" s="191"/>
      <c r="D182" s="18"/>
      <c r="E182" s="18"/>
      <c r="F182" s="19" t="s">
        <v>3</v>
      </c>
      <c r="G182" s="17"/>
      <c r="H182" s="4"/>
      <c r="I182" s="4"/>
      <c r="J182" s="4"/>
      <c r="K182" s="4"/>
      <c r="L182" s="11">
        <v>0</v>
      </c>
      <c r="M182" s="12">
        <f t="shared" si="56"/>
        <v>0</v>
      </c>
    </row>
    <row r="183" spans="1:13" ht="15.75" customHeight="1">
      <c r="A183" s="192" t="s">
        <v>68</v>
      </c>
      <c r="B183" s="193"/>
      <c r="C183" s="199">
        <v>73200</v>
      </c>
      <c r="D183" s="200"/>
      <c r="E183" s="280" t="s">
        <v>122</v>
      </c>
      <c r="F183" s="281"/>
      <c r="G183" s="30">
        <f aca="true" t="shared" si="57" ref="G183:L183">SUM(G184:G186)</f>
        <v>236</v>
      </c>
      <c r="H183" s="31">
        <f t="shared" si="57"/>
        <v>1897926</v>
      </c>
      <c r="I183" s="31">
        <f t="shared" si="57"/>
        <v>605474</v>
      </c>
      <c r="J183" s="31">
        <f t="shared" si="57"/>
        <v>95000</v>
      </c>
      <c r="K183" s="31">
        <f t="shared" si="57"/>
        <v>0</v>
      </c>
      <c r="L183" s="31">
        <f t="shared" si="57"/>
        <v>550000</v>
      </c>
      <c r="M183" s="31">
        <f>SUM(M184:M186)</f>
        <v>3148400</v>
      </c>
    </row>
    <row r="184" spans="1:13" ht="15.75">
      <c r="A184" s="209"/>
      <c r="B184" s="210"/>
      <c r="C184" s="109"/>
      <c r="D184" s="211"/>
      <c r="E184" s="211"/>
      <c r="F184" s="212" t="s">
        <v>1</v>
      </c>
      <c r="G184" s="27">
        <v>236</v>
      </c>
      <c r="H184" s="11">
        <v>1887926</v>
      </c>
      <c r="I184" s="11">
        <v>578474</v>
      </c>
      <c r="J184" s="11">
        <v>87000</v>
      </c>
      <c r="K184" s="11"/>
      <c r="L184" s="11">
        <v>550000</v>
      </c>
      <c r="M184" s="213">
        <f t="shared" si="56"/>
        <v>3103400</v>
      </c>
    </row>
    <row r="185" spans="1:13" ht="15.75">
      <c r="A185" s="189"/>
      <c r="B185" s="190"/>
      <c r="C185" s="191"/>
      <c r="D185" s="18"/>
      <c r="E185" s="18"/>
      <c r="F185" s="19" t="s">
        <v>2</v>
      </c>
      <c r="G185" s="17"/>
      <c r="H185" s="4">
        <v>10000</v>
      </c>
      <c r="I185" s="11">
        <v>27000</v>
      </c>
      <c r="J185" s="4">
        <v>8000</v>
      </c>
      <c r="K185" s="4"/>
      <c r="L185" s="11"/>
      <c r="M185" s="12">
        <f>SUM(H185:L185)</f>
        <v>45000</v>
      </c>
    </row>
    <row r="186" spans="1:13" ht="15.75">
      <c r="A186" s="189"/>
      <c r="B186" s="190"/>
      <c r="C186" s="191"/>
      <c r="D186" s="18"/>
      <c r="E186" s="18"/>
      <c r="F186" s="19" t="s">
        <v>3</v>
      </c>
      <c r="G186" s="17"/>
      <c r="H186" s="4"/>
      <c r="I186" s="4">
        <v>0</v>
      </c>
      <c r="J186" s="4"/>
      <c r="K186" s="4"/>
      <c r="L186" s="11">
        <v>0</v>
      </c>
      <c r="M186" s="12">
        <f t="shared" si="56"/>
        <v>0</v>
      </c>
    </row>
    <row r="187" spans="1:13" ht="15.75" customHeight="1">
      <c r="A187" s="192" t="s">
        <v>69</v>
      </c>
      <c r="B187" s="193"/>
      <c r="C187" s="199">
        <v>75403</v>
      </c>
      <c r="D187" s="200"/>
      <c r="E187" s="280" t="s">
        <v>89</v>
      </c>
      <c r="F187" s="281"/>
      <c r="G187" s="30">
        <f aca="true" t="shared" si="58" ref="G187:L187">SUM(G188:G190)</f>
        <v>0</v>
      </c>
      <c r="H187" s="31">
        <f t="shared" si="58"/>
        <v>0</v>
      </c>
      <c r="I187" s="31">
        <f t="shared" si="58"/>
        <v>0</v>
      </c>
      <c r="J187" s="31">
        <f t="shared" si="58"/>
        <v>0</v>
      </c>
      <c r="K187" s="31">
        <f t="shared" si="58"/>
        <v>0</v>
      </c>
      <c r="L187" s="31">
        <f t="shared" si="58"/>
        <v>0</v>
      </c>
      <c r="M187" s="32">
        <f t="shared" si="56"/>
        <v>0</v>
      </c>
    </row>
    <row r="188" spans="1:13" ht="15.75">
      <c r="A188" s="189"/>
      <c r="B188" s="190"/>
      <c r="C188" s="191"/>
      <c r="D188" s="18"/>
      <c r="E188" s="18"/>
      <c r="F188" s="19" t="s">
        <v>1</v>
      </c>
      <c r="G188" s="17"/>
      <c r="H188" s="4"/>
      <c r="I188" s="4"/>
      <c r="J188" s="4"/>
      <c r="K188" s="4"/>
      <c r="L188" s="11"/>
      <c r="M188" s="12">
        <f t="shared" si="56"/>
        <v>0</v>
      </c>
    </row>
    <row r="189" spans="1:13" ht="15.75">
      <c r="A189" s="189"/>
      <c r="B189" s="190"/>
      <c r="C189" s="191"/>
      <c r="D189" s="18"/>
      <c r="E189" s="18"/>
      <c r="F189" s="19" t="s">
        <v>2</v>
      </c>
      <c r="G189" s="17"/>
      <c r="H189" s="4"/>
      <c r="I189" s="4"/>
      <c r="J189" s="4"/>
      <c r="K189" s="4"/>
      <c r="L189" s="11"/>
      <c r="M189" s="12">
        <f t="shared" si="56"/>
        <v>0</v>
      </c>
    </row>
    <row r="190" spans="1:13" ht="15.75">
      <c r="A190" s="189"/>
      <c r="B190" s="190"/>
      <c r="C190" s="191"/>
      <c r="D190" s="18"/>
      <c r="E190" s="18"/>
      <c r="F190" s="19" t="s">
        <v>3</v>
      </c>
      <c r="G190" s="17"/>
      <c r="H190" s="4"/>
      <c r="I190" s="4"/>
      <c r="J190" s="4"/>
      <c r="K190" s="4"/>
      <c r="L190" s="11"/>
      <c r="M190" s="12">
        <f t="shared" si="56"/>
        <v>0</v>
      </c>
    </row>
    <row r="191" spans="1:13" ht="15.75">
      <c r="A191" s="194" t="s">
        <v>70</v>
      </c>
      <c r="B191" s="195"/>
      <c r="C191" s="196">
        <v>750</v>
      </c>
      <c r="D191" s="282" t="s">
        <v>118</v>
      </c>
      <c r="E191" s="282"/>
      <c r="F191" s="282"/>
      <c r="G191" s="124">
        <f>SUM(G192:G194)</f>
        <v>13</v>
      </c>
      <c r="H191" s="125">
        <f aca="true" t="shared" si="59" ref="H191:M191">H195</f>
        <v>73000</v>
      </c>
      <c r="I191" s="125">
        <f>I195</f>
        <v>12000</v>
      </c>
      <c r="J191" s="125">
        <f t="shared" si="59"/>
        <v>3000</v>
      </c>
      <c r="K191" s="125">
        <f t="shared" si="59"/>
        <v>0</v>
      </c>
      <c r="L191" s="125">
        <f t="shared" si="59"/>
        <v>0</v>
      </c>
      <c r="M191" s="125">
        <f t="shared" si="59"/>
        <v>88000</v>
      </c>
    </row>
    <row r="192" spans="1:13" ht="15.75">
      <c r="A192" s="189"/>
      <c r="B192" s="190"/>
      <c r="C192" s="191"/>
      <c r="D192" s="18"/>
      <c r="E192" s="18"/>
      <c r="F192" s="19" t="s">
        <v>1</v>
      </c>
      <c r="G192" s="17">
        <f aca="true" t="shared" si="60" ref="G192:L192">G196</f>
        <v>13</v>
      </c>
      <c r="H192" s="11">
        <f t="shared" si="60"/>
        <v>73000</v>
      </c>
      <c r="I192" s="4">
        <f>I196</f>
        <v>10000</v>
      </c>
      <c r="J192" s="4">
        <f t="shared" si="60"/>
        <v>3000</v>
      </c>
      <c r="K192" s="4">
        <f t="shared" si="60"/>
        <v>0</v>
      </c>
      <c r="L192" s="4">
        <f t="shared" si="60"/>
        <v>0</v>
      </c>
      <c r="M192" s="12">
        <f t="shared" si="56"/>
        <v>86000</v>
      </c>
    </row>
    <row r="193" spans="1:13" ht="15.75">
      <c r="A193" s="189"/>
      <c r="B193" s="190"/>
      <c r="C193" s="191"/>
      <c r="D193" s="18"/>
      <c r="E193" s="18"/>
      <c r="F193" s="19" t="s">
        <v>2</v>
      </c>
      <c r="G193" s="17"/>
      <c r="H193" s="4"/>
      <c r="I193" s="4">
        <f>I197</f>
        <v>2000</v>
      </c>
      <c r="J193" s="4">
        <f>J197</f>
        <v>0</v>
      </c>
      <c r="K193" s="4">
        <f>K197</f>
        <v>0</v>
      </c>
      <c r="L193" s="4">
        <f>L197</f>
        <v>0</v>
      </c>
      <c r="M193" s="12">
        <f>SUM(H193:L193)</f>
        <v>2000</v>
      </c>
    </row>
    <row r="194" spans="1:13" ht="15.75">
      <c r="A194" s="189"/>
      <c r="B194" s="190"/>
      <c r="C194" s="191"/>
      <c r="D194" s="18"/>
      <c r="E194" s="18"/>
      <c r="F194" s="19" t="s">
        <v>3</v>
      </c>
      <c r="G194" s="17"/>
      <c r="H194" s="4"/>
      <c r="I194" s="4"/>
      <c r="J194" s="4"/>
      <c r="K194" s="4"/>
      <c r="L194" s="11">
        <v>0</v>
      </c>
      <c r="M194" s="12">
        <f t="shared" si="56"/>
        <v>0</v>
      </c>
    </row>
    <row r="195" spans="1:13" ht="15.75">
      <c r="A195" s="192">
        <v>1.16</v>
      </c>
      <c r="B195" s="193"/>
      <c r="C195" s="157">
        <v>75510</v>
      </c>
      <c r="D195" s="278" t="s">
        <v>119</v>
      </c>
      <c r="E195" s="278"/>
      <c r="F195" s="278"/>
      <c r="G195" s="30">
        <f aca="true" t="shared" si="61" ref="G195:M195">SUM(G196:G198)</f>
        <v>13</v>
      </c>
      <c r="H195" s="31">
        <f t="shared" si="61"/>
        <v>73000</v>
      </c>
      <c r="I195" s="31">
        <f>SUM(I196:I198)</f>
        <v>12000</v>
      </c>
      <c r="J195" s="31">
        <f t="shared" si="61"/>
        <v>3000</v>
      </c>
      <c r="K195" s="31">
        <f t="shared" si="61"/>
        <v>0</v>
      </c>
      <c r="L195" s="31">
        <f t="shared" si="61"/>
        <v>0</v>
      </c>
      <c r="M195" s="31">
        <f t="shared" si="61"/>
        <v>88000</v>
      </c>
    </row>
    <row r="196" spans="1:13" ht="15.75">
      <c r="A196" s="189"/>
      <c r="B196" s="190"/>
      <c r="C196" s="191"/>
      <c r="D196" s="18"/>
      <c r="E196" s="18"/>
      <c r="F196" s="19" t="s">
        <v>1</v>
      </c>
      <c r="G196" s="17">
        <v>13</v>
      </c>
      <c r="H196" s="4">
        <v>73000</v>
      </c>
      <c r="I196" s="4">
        <v>10000</v>
      </c>
      <c r="J196" s="4">
        <v>3000</v>
      </c>
      <c r="K196" s="4"/>
      <c r="L196" s="11">
        <v>0</v>
      </c>
      <c r="M196" s="12">
        <f>SUM(H196:L196)</f>
        <v>86000</v>
      </c>
    </row>
    <row r="197" spans="1:13" ht="15.75">
      <c r="A197" s="189"/>
      <c r="B197" s="190"/>
      <c r="C197" s="191"/>
      <c r="D197" s="18"/>
      <c r="E197" s="18"/>
      <c r="F197" s="19" t="s">
        <v>2</v>
      </c>
      <c r="G197" s="17"/>
      <c r="H197" s="4"/>
      <c r="I197" s="4">
        <v>2000</v>
      </c>
      <c r="J197" s="4"/>
      <c r="K197" s="4"/>
      <c r="L197" s="11">
        <v>0</v>
      </c>
      <c r="M197" s="12">
        <f>SUM(H197:L197)</f>
        <v>2000</v>
      </c>
    </row>
    <row r="198" spans="1:13" ht="15.75">
      <c r="A198" s="189"/>
      <c r="B198" s="190"/>
      <c r="C198" s="191"/>
      <c r="D198" s="18"/>
      <c r="E198" s="18"/>
      <c r="F198" s="19" t="s">
        <v>3</v>
      </c>
      <c r="G198" s="17"/>
      <c r="H198" s="4"/>
      <c r="I198" s="4"/>
      <c r="J198" s="4"/>
      <c r="K198" s="4"/>
      <c r="L198" s="11">
        <v>0</v>
      </c>
      <c r="M198" s="12">
        <f>SUM(H198:L198)</f>
        <v>0</v>
      </c>
    </row>
    <row r="199" spans="1:13" ht="15.75">
      <c r="A199" s="192">
        <v>1.17</v>
      </c>
      <c r="B199" s="193"/>
      <c r="C199" s="157">
        <v>75512</v>
      </c>
      <c r="D199" s="278" t="s">
        <v>133</v>
      </c>
      <c r="E199" s="278"/>
      <c r="F199" s="278"/>
      <c r="G199" s="30">
        <f aca="true" t="shared" si="62" ref="G199:M199">SUM(G200:G202)</f>
        <v>10</v>
      </c>
      <c r="H199" s="31">
        <f t="shared" si="62"/>
        <v>85000</v>
      </c>
      <c r="I199" s="31">
        <f t="shared" si="62"/>
        <v>72000</v>
      </c>
      <c r="J199" s="31">
        <f t="shared" si="62"/>
        <v>8000</v>
      </c>
      <c r="K199" s="31">
        <f t="shared" si="62"/>
        <v>0</v>
      </c>
      <c r="L199" s="31">
        <f t="shared" si="62"/>
        <v>10000</v>
      </c>
      <c r="M199" s="31">
        <f t="shared" si="62"/>
        <v>175000</v>
      </c>
    </row>
    <row r="200" spans="1:13" ht="15.75">
      <c r="A200" s="189"/>
      <c r="B200" s="190"/>
      <c r="C200" s="191"/>
      <c r="D200" s="18"/>
      <c r="E200" s="18"/>
      <c r="F200" s="19" t="s">
        <v>1</v>
      </c>
      <c r="G200" s="17">
        <v>10</v>
      </c>
      <c r="H200" s="4">
        <v>85000</v>
      </c>
      <c r="I200" s="4">
        <v>72000</v>
      </c>
      <c r="J200" s="4">
        <v>8000</v>
      </c>
      <c r="K200" s="4"/>
      <c r="L200" s="11">
        <v>10000</v>
      </c>
      <c r="M200" s="12">
        <f>SUM(H200:L200)</f>
        <v>175000</v>
      </c>
    </row>
    <row r="201" spans="1:13" ht="15.75">
      <c r="A201" s="189"/>
      <c r="B201" s="190"/>
      <c r="C201" s="191"/>
      <c r="D201" s="18"/>
      <c r="E201" s="18"/>
      <c r="F201" s="19" t="s">
        <v>2</v>
      </c>
      <c r="G201" s="17"/>
      <c r="H201" s="4"/>
      <c r="I201" s="4"/>
      <c r="J201" s="4"/>
      <c r="K201" s="4">
        <v>0</v>
      </c>
      <c r="L201" s="11">
        <v>0</v>
      </c>
      <c r="M201" s="12">
        <f>SUM(H201:L201)</f>
        <v>0</v>
      </c>
    </row>
    <row r="202" spans="1:13" ht="15.75">
      <c r="A202" s="189"/>
      <c r="B202" s="190"/>
      <c r="C202" s="191"/>
      <c r="D202" s="18"/>
      <c r="E202" s="18"/>
      <c r="F202" s="19" t="s">
        <v>3</v>
      </c>
      <c r="G202" s="17"/>
      <c r="H202" s="4"/>
      <c r="I202" s="4"/>
      <c r="J202" s="4"/>
      <c r="K202" s="4"/>
      <c r="L202" s="11">
        <v>0</v>
      </c>
      <c r="M202" s="12">
        <f>SUM(H202:L202)</f>
        <v>0</v>
      </c>
    </row>
    <row r="203" spans="1:13" ht="15.75" customHeight="1">
      <c r="A203" s="194">
        <v>1.17</v>
      </c>
      <c r="B203" s="195"/>
      <c r="C203" s="223">
        <v>850</v>
      </c>
      <c r="D203" s="279" t="s">
        <v>71</v>
      </c>
      <c r="E203" s="279"/>
      <c r="F203" s="279"/>
      <c r="G203" s="124">
        <f aca="true" t="shared" si="63" ref="G203:M206">G207+G211+G215</f>
        <v>16</v>
      </c>
      <c r="H203" s="124">
        <f t="shared" si="63"/>
        <v>85500</v>
      </c>
      <c r="I203" s="124">
        <f t="shared" si="63"/>
        <v>54000</v>
      </c>
      <c r="J203" s="124">
        <f t="shared" si="63"/>
        <v>14000</v>
      </c>
      <c r="K203" s="124">
        <f t="shared" si="63"/>
        <v>125000</v>
      </c>
      <c r="L203" s="124">
        <f t="shared" si="63"/>
        <v>1300000</v>
      </c>
      <c r="M203" s="124">
        <f t="shared" si="63"/>
        <v>1578500</v>
      </c>
    </row>
    <row r="204" spans="1:13" ht="15.75">
      <c r="A204" s="189"/>
      <c r="B204" s="190"/>
      <c r="C204" s="191"/>
      <c r="D204" s="18"/>
      <c r="E204" s="18"/>
      <c r="F204" s="19" t="s">
        <v>1</v>
      </c>
      <c r="G204" s="17">
        <f t="shared" si="63"/>
        <v>16</v>
      </c>
      <c r="H204" s="11">
        <f aca="true" t="shared" si="64" ref="H204:M204">H208</f>
        <v>85500</v>
      </c>
      <c r="I204" s="11">
        <f t="shared" si="64"/>
        <v>40000</v>
      </c>
      <c r="J204" s="11">
        <f t="shared" si="64"/>
        <v>10000</v>
      </c>
      <c r="K204" s="11">
        <f t="shared" si="64"/>
        <v>0</v>
      </c>
      <c r="L204" s="11">
        <f>L208</f>
        <v>1300000</v>
      </c>
      <c r="M204" s="11">
        <f t="shared" si="64"/>
        <v>1435500</v>
      </c>
    </row>
    <row r="205" spans="1:13" ht="15.75">
      <c r="A205" s="189"/>
      <c r="B205" s="190"/>
      <c r="C205" s="191"/>
      <c r="D205" s="18"/>
      <c r="E205" s="18"/>
      <c r="F205" s="19" t="s">
        <v>2</v>
      </c>
      <c r="G205" s="17"/>
      <c r="H205" s="4">
        <f t="shared" si="63"/>
        <v>0</v>
      </c>
      <c r="I205" s="4">
        <f t="shared" si="63"/>
        <v>14000</v>
      </c>
      <c r="J205" s="4">
        <f t="shared" si="63"/>
        <v>4000</v>
      </c>
      <c r="K205" s="4">
        <f t="shared" si="63"/>
        <v>125000</v>
      </c>
      <c r="L205" s="4">
        <f t="shared" si="63"/>
        <v>0</v>
      </c>
      <c r="M205" s="4">
        <f t="shared" si="63"/>
        <v>143000</v>
      </c>
    </row>
    <row r="206" spans="1:13" ht="15.75">
      <c r="A206" s="189"/>
      <c r="B206" s="190"/>
      <c r="C206" s="191"/>
      <c r="D206" s="18"/>
      <c r="E206" s="18"/>
      <c r="F206" s="19" t="s">
        <v>3</v>
      </c>
      <c r="G206" s="17"/>
      <c r="H206" s="4">
        <f t="shared" si="63"/>
        <v>0</v>
      </c>
      <c r="I206" s="4">
        <f t="shared" si="63"/>
        <v>0</v>
      </c>
      <c r="J206" s="4">
        <f t="shared" si="63"/>
        <v>0</v>
      </c>
      <c r="K206" s="4">
        <f t="shared" si="63"/>
        <v>0</v>
      </c>
      <c r="L206" s="11">
        <f t="shared" si="63"/>
        <v>0</v>
      </c>
      <c r="M206" s="12">
        <f t="shared" si="63"/>
        <v>0</v>
      </c>
    </row>
    <row r="207" spans="1:13" ht="15.75">
      <c r="A207" s="192" t="s">
        <v>72</v>
      </c>
      <c r="B207" s="193"/>
      <c r="C207" s="199">
        <v>85003</v>
      </c>
      <c r="D207" s="200"/>
      <c r="E207" s="271" t="s">
        <v>73</v>
      </c>
      <c r="F207" s="271"/>
      <c r="G207" s="30">
        <f aca="true" t="shared" si="65" ref="G207:M207">SUM(G208:G210)</f>
        <v>16</v>
      </c>
      <c r="H207" s="31">
        <f t="shared" si="65"/>
        <v>85500</v>
      </c>
      <c r="I207" s="31">
        <f t="shared" si="65"/>
        <v>54000</v>
      </c>
      <c r="J207" s="31">
        <f t="shared" si="65"/>
        <v>14000</v>
      </c>
      <c r="K207" s="31">
        <f t="shared" si="65"/>
        <v>125000</v>
      </c>
      <c r="L207" s="31">
        <f t="shared" si="65"/>
        <v>1300000</v>
      </c>
      <c r="M207" s="31">
        <f t="shared" si="65"/>
        <v>1578500</v>
      </c>
    </row>
    <row r="208" spans="1:13" ht="15.75">
      <c r="A208" s="189"/>
      <c r="B208" s="190"/>
      <c r="C208" s="191"/>
      <c r="D208" s="18"/>
      <c r="E208" s="18"/>
      <c r="F208" s="19" t="s">
        <v>1</v>
      </c>
      <c r="G208" s="17">
        <v>16</v>
      </c>
      <c r="H208" s="4">
        <v>85500</v>
      </c>
      <c r="I208" s="4">
        <v>40000</v>
      </c>
      <c r="J208" s="4">
        <v>10000</v>
      </c>
      <c r="K208" s="4"/>
      <c r="L208" s="11">
        <v>1300000</v>
      </c>
      <c r="M208" s="12">
        <f aca="true" t="shared" si="66" ref="M208:M218">SUM(H208:L208)</f>
        <v>1435500</v>
      </c>
    </row>
    <row r="209" spans="1:13" ht="15.75">
      <c r="A209" s="189"/>
      <c r="B209" s="190"/>
      <c r="C209" s="191"/>
      <c r="D209" s="18"/>
      <c r="E209" s="18"/>
      <c r="F209" s="19" t="s">
        <v>2</v>
      </c>
      <c r="G209" s="17"/>
      <c r="H209" s="4"/>
      <c r="I209" s="4">
        <v>14000</v>
      </c>
      <c r="J209" s="4">
        <v>4000</v>
      </c>
      <c r="K209" s="4">
        <v>125000</v>
      </c>
      <c r="L209" s="11"/>
      <c r="M209" s="12">
        <f t="shared" si="66"/>
        <v>143000</v>
      </c>
    </row>
    <row r="210" spans="1:13" ht="15.75">
      <c r="A210" s="189"/>
      <c r="B210" s="190"/>
      <c r="C210" s="191"/>
      <c r="D210" s="18"/>
      <c r="E210" s="18"/>
      <c r="F210" s="19" t="s">
        <v>3</v>
      </c>
      <c r="G210" s="17"/>
      <c r="H210" s="4"/>
      <c r="I210" s="4"/>
      <c r="J210" s="4"/>
      <c r="K210" s="4"/>
      <c r="L210" s="11">
        <v>0</v>
      </c>
      <c r="M210" s="12">
        <f t="shared" si="66"/>
        <v>0</v>
      </c>
    </row>
    <row r="211" spans="1:13" ht="15.75">
      <c r="A211" s="192" t="s">
        <v>74</v>
      </c>
      <c r="B211" s="193"/>
      <c r="C211" s="199">
        <v>85043</v>
      </c>
      <c r="D211" s="200"/>
      <c r="E211" s="271" t="s">
        <v>75</v>
      </c>
      <c r="F211" s="271"/>
      <c r="G211" s="30">
        <f aca="true" t="shared" si="67" ref="G211:L211">SUM(G212:G214)</f>
        <v>0</v>
      </c>
      <c r="H211" s="31">
        <f t="shared" si="67"/>
        <v>0</v>
      </c>
      <c r="I211" s="31">
        <f t="shared" si="67"/>
        <v>0</v>
      </c>
      <c r="J211" s="31">
        <f t="shared" si="67"/>
        <v>0</v>
      </c>
      <c r="K211" s="31">
        <f t="shared" si="67"/>
        <v>0</v>
      </c>
      <c r="L211" s="31">
        <f t="shared" si="67"/>
        <v>0</v>
      </c>
      <c r="M211" s="32">
        <f t="shared" si="66"/>
        <v>0</v>
      </c>
    </row>
    <row r="212" spans="1:13" ht="15.75">
      <c r="A212" s="189"/>
      <c r="B212" s="190"/>
      <c r="C212" s="191"/>
      <c r="D212" s="18"/>
      <c r="E212" s="18"/>
      <c r="F212" s="19" t="s">
        <v>1</v>
      </c>
      <c r="G212" s="17"/>
      <c r="H212" s="4"/>
      <c r="I212" s="4"/>
      <c r="J212" s="4"/>
      <c r="K212" s="4"/>
      <c r="L212" s="11"/>
      <c r="M212" s="12">
        <f t="shared" si="66"/>
        <v>0</v>
      </c>
    </row>
    <row r="213" spans="1:13" ht="15.75">
      <c r="A213" s="189"/>
      <c r="B213" s="190"/>
      <c r="C213" s="191"/>
      <c r="D213" s="18"/>
      <c r="E213" s="18"/>
      <c r="F213" s="19" t="s">
        <v>2</v>
      </c>
      <c r="G213" s="17"/>
      <c r="H213" s="4"/>
      <c r="I213" s="4"/>
      <c r="J213" s="4"/>
      <c r="K213" s="4"/>
      <c r="L213" s="11"/>
      <c r="M213" s="12">
        <f t="shared" si="66"/>
        <v>0</v>
      </c>
    </row>
    <row r="214" spans="1:13" ht="15.75">
      <c r="A214" s="189"/>
      <c r="B214" s="190"/>
      <c r="C214" s="191"/>
      <c r="D214" s="18"/>
      <c r="E214" s="18"/>
      <c r="F214" s="19" t="s">
        <v>3</v>
      </c>
      <c r="G214" s="17"/>
      <c r="H214" s="4"/>
      <c r="I214" s="4"/>
      <c r="J214" s="4"/>
      <c r="K214" s="4"/>
      <c r="L214" s="11"/>
      <c r="M214" s="12">
        <f t="shared" si="66"/>
        <v>0</v>
      </c>
    </row>
    <row r="215" spans="1:13" ht="15.75">
      <c r="A215" s="192" t="s">
        <v>76</v>
      </c>
      <c r="B215" s="193"/>
      <c r="C215" s="199">
        <v>85083</v>
      </c>
      <c r="D215" s="200"/>
      <c r="E215" s="271" t="s">
        <v>77</v>
      </c>
      <c r="F215" s="271"/>
      <c r="G215" s="30">
        <f aca="true" t="shared" si="68" ref="G215:L215">SUM(G216:G218)</f>
        <v>0</v>
      </c>
      <c r="H215" s="31">
        <f t="shared" si="68"/>
        <v>0</v>
      </c>
      <c r="I215" s="31">
        <f t="shared" si="68"/>
        <v>0</v>
      </c>
      <c r="J215" s="31">
        <f t="shared" si="68"/>
        <v>0</v>
      </c>
      <c r="K215" s="31">
        <f t="shared" si="68"/>
        <v>0</v>
      </c>
      <c r="L215" s="31">
        <f t="shared" si="68"/>
        <v>0</v>
      </c>
      <c r="M215" s="32">
        <f t="shared" si="66"/>
        <v>0</v>
      </c>
    </row>
    <row r="216" spans="1:13" ht="15.75">
      <c r="A216" s="189"/>
      <c r="B216" s="190"/>
      <c r="C216" s="191"/>
      <c r="D216" s="18"/>
      <c r="E216" s="18"/>
      <c r="F216" s="19" t="s">
        <v>1</v>
      </c>
      <c r="G216" s="17"/>
      <c r="H216" s="4"/>
      <c r="I216" s="4"/>
      <c r="J216" s="4"/>
      <c r="K216" s="4"/>
      <c r="L216" s="11"/>
      <c r="M216" s="12">
        <f t="shared" si="66"/>
        <v>0</v>
      </c>
    </row>
    <row r="217" spans="1:13" ht="15.75">
      <c r="A217" s="189"/>
      <c r="B217" s="190"/>
      <c r="C217" s="191"/>
      <c r="D217" s="18"/>
      <c r="E217" s="18"/>
      <c r="F217" s="19" t="s">
        <v>2</v>
      </c>
      <c r="G217" s="17"/>
      <c r="H217" s="4"/>
      <c r="I217" s="4"/>
      <c r="J217" s="4"/>
      <c r="K217" s="4"/>
      <c r="L217" s="11"/>
      <c r="M217" s="12">
        <f t="shared" si="66"/>
        <v>0</v>
      </c>
    </row>
    <row r="218" spans="1:13" ht="15.75">
      <c r="A218" s="189"/>
      <c r="B218" s="190"/>
      <c r="C218" s="191"/>
      <c r="D218" s="18"/>
      <c r="E218" s="18"/>
      <c r="F218" s="19" t="s">
        <v>3</v>
      </c>
      <c r="G218" s="17"/>
      <c r="H218" s="4"/>
      <c r="I218" s="4"/>
      <c r="J218" s="4"/>
      <c r="K218" s="4"/>
      <c r="L218" s="11"/>
      <c r="M218" s="12">
        <f t="shared" si="66"/>
        <v>0</v>
      </c>
    </row>
    <row r="219" spans="1:13" ht="15.75" customHeight="1">
      <c r="A219" s="194">
        <v>1.18</v>
      </c>
      <c r="B219" s="195"/>
      <c r="C219" s="223">
        <v>920</v>
      </c>
      <c r="D219" s="279" t="s">
        <v>78</v>
      </c>
      <c r="E219" s="279"/>
      <c r="F219" s="279"/>
      <c r="G219" s="124">
        <f aca="true" t="shared" si="69" ref="G219:M219">G223+G227+G231+G235+G239</f>
        <v>1065</v>
      </c>
      <c r="H219" s="124">
        <f t="shared" si="69"/>
        <v>6256800</v>
      </c>
      <c r="I219" s="124">
        <f>I223+I227+I231+I235+I239</f>
        <v>569000</v>
      </c>
      <c r="J219" s="124">
        <f t="shared" si="69"/>
        <v>94000</v>
      </c>
      <c r="K219" s="124">
        <f t="shared" si="69"/>
        <v>40000</v>
      </c>
      <c r="L219" s="124">
        <f>L223+L227+L231+L235+L239</f>
        <v>970000</v>
      </c>
      <c r="M219" s="124">
        <f t="shared" si="69"/>
        <v>7929800</v>
      </c>
    </row>
    <row r="220" spans="1:13" ht="15.75">
      <c r="A220" s="189"/>
      <c r="B220" s="190"/>
      <c r="C220" s="191"/>
      <c r="D220" s="18"/>
      <c r="E220" s="18"/>
      <c r="F220" s="19" t="s">
        <v>1</v>
      </c>
      <c r="G220" s="27">
        <f>G224+G228+G232+G236+G240</f>
        <v>1065</v>
      </c>
      <c r="H220" s="11">
        <f>H224+H228+H232+H236</f>
        <v>6246800</v>
      </c>
      <c r="I220" s="11">
        <f>I224+I228+I232+I236</f>
        <v>485000</v>
      </c>
      <c r="J220" s="11">
        <f aca="true" t="shared" si="70" ref="H220:M221">J224+J228+J232+J236</f>
        <v>82500</v>
      </c>
      <c r="K220" s="11">
        <f t="shared" si="70"/>
        <v>0</v>
      </c>
      <c r="L220" s="11">
        <f>L224+L228+L232+L236</f>
        <v>970000</v>
      </c>
      <c r="M220" s="11">
        <f t="shared" si="70"/>
        <v>7784300</v>
      </c>
    </row>
    <row r="221" spans="1:13" ht="15.75">
      <c r="A221" s="189"/>
      <c r="B221" s="190"/>
      <c r="C221" s="191"/>
      <c r="D221" s="18"/>
      <c r="E221" s="18"/>
      <c r="F221" s="19" t="s">
        <v>2</v>
      </c>
      <c r="G221" s="27"/>
      <c r="H221" s="11">
        <f t="shared" si="70"/>
        <v>10000</v>
      </c>
      <c r="I221" s="11">
        <f>I225+I229+I233+I237</f>
        <v>84000</v>
      </c>
      <c r="J221" s="11">
        <f t="shared" si="70"/>
        <v>11500</v>
      </c>
      <c r="K221" s="11">
        <f t="shared" si="70"/>
        <v>40000</v>
      </c>
      <c r="L221" s="11">
        <f>L225+L229+L233+L237</f>
        <v>0</v>
      </c>
      <c r="M221" s="11">
        <f t="shared" si="70"/>
        <v>145500</v>
      </c>
    </row>
    <row r="222" spans="1:13" ht="15.75">
      <c r="A222" s="189"/>
      <c r="B222" s="190"/>
      <c r="C222" s="191"/>
      <c r="D222" s="18"/>
      <c r="E222" s="18"/>
      <c r="F222" s="19" t="s">
        <v>3</v>
      </c>
      <c r="G222" s="27"/>
      <c r="H222" s="11"/>
      <c r="I222" s="11">
        <f>I234</f>
        <v>0</v>
      </c>
      <c r="J222" s="4"/>
      <c r="K222" s="4"/>
      <c r="L222" s="4">
        <f>L226+L230+L234+L238</f>
        <v>0</v>
      </c>
      <c r="M222" s="4">
        <f>M226+M230+M234+M238</f>
        <v>0</v>
      </c>
    </row>
    <row r="223" spans="1:13" ht="15.75">
      <c r="A223" s="192" t="s">
        <v>79</v>
      </c>
      <c r="B223" s="193"/>
      <c r="C223" s="199">
        <v>92015</v>
      </c>
      <c r="D223" s="200"/>
      <c r="E223" s="278" t="s">
        <v>90</v>
      </c>
      <c r="F223" s="278"/>
      <c r="G223" s="31">
        <f aca="true" t="shared" si="71" ref="G223:M223">SUM(G224:G226)</f>
        <v>7</v>
      </c>
      <c r="H223" s="31">
        <f t="shared" si="71"/>
        <v>44800</v>
      </c>
      <c r="I223" s="31">
        <f t="shared" si="71"/>
        <v>9000</v>
      </c>
      <c r="J223" s="31">
        <f t="shared" si="71"/>
        <v>0</v>
      </c>
      <c r="K223" s="31">
        <f t="shared" si="71"/>
        <v>40000</v>
      </c>
      <c r="L223" s="31">
        <f t="shared" si="71"/>
        <v>0</v>
      </c>
      <c r="M223" s="31">
        <f t="shared" si="71"/>
        <v>93800</v>
      </c>
    </row>
    <row r="224" spans="1:13" ht="15.75">
      <c r="A224" s="189"/>
      <c r="B224" s="190"/>
      <c r="C224" s="191"/>
      <c r="D224" s="18"/>
      <c r="E224" s="18"/>
      <c r="F224" s="19" t="s">
        <v>1</v>
      </c>
      <c r="G224" s="27">
        <v>7</v>
      </c>
      <c r="H224" s="11">
        <v>44800</v>
      </c>
      <c r="I224" s="4">
        <v>9000</v>
      </c>
      <c r="J224" s="4"/>
      <c r="K224" s="4"/>
      <c r="L224" s="11"/>
      <c r="M224" s="12">
        <f aca="true" t="shared" si="72" ref="M224:M238">SUM(H224:L224)</f>
        <v>53800</v>
      </c>
    </row>
    <row r="225" spans="1:13" ht="15.75">
      <c r="A225" s="189"/>
      <c r="B225" s="190"/>
      <c r="C225" s="191"/>
      <c r="D225" s="18"/>
      <c r="E225" s="18"/>
      <c r="F225" s="19" t="s">
        <v>2</v>
      </c>
      <c r="G225" s="27"/>
      <c r="H225" s="11"/>
      <c r="I225" s="4"/>
      <c r="J225" s="4"/>
      <c r="K225" s="4">
        <v>40000</v>
      </c>
      <c r="L225" s="11">
        <v>0</v>
      </c>
      <c r="M225" s="12">
        <f t="shared" si="72"/>
        <v>40000</v>
      </c>
    </row>
    <row r="226" spans="1:13" ht="15.75">
      <c r="A226" s="189"/>
      <c r="B226" s="190"/>
      <c r="C226" s="191"/>
      <c r="D226" s="18"/>
      <c r="E226" s="18"/>
      <c r="F226" s="19" t="s">
        <v>3</v>
      </c>
      <c r="G226" s="27"/>
      <c r="H226" s="11"/>
      <c r="I226" s="4"/>
      <c r="J226" s="4"/>
      <c r="K226" s="4"/>
      <c r="L226" s="11">
        <v>0</v>
      </c>
      <c r="M226" s="12">
        <f t="shared" si="72"/>
        <v>0</v>
      </c>
    </row>
    <row r="227" spans="1:13" ht="15.75" customHeight="1">
      <c r="A227" s="192" t="s">
        <v>80</v>
      </c>
      <c r="B227" s="193"/>
      <c r="C227" s="199">
        <v>92250</v>
      </c>
      <c r="D227" s="200"/>
      <c r="E227" s="280" t="s">
        <v>81</v>
      </c>
      <c r="F227" s="281"/>
      <c r="G227" s="30">
        <f aca="true" t="shared" si="73" ref="G227:M227">SUM(G228:G230)</f>
        <v>23</v>
      </c>
      <c r="H227" s="31">
        <f t="shared" si="73"/>
        <v>117000</v>
      </c>
      <c r="I227" s="31">
        <f t="shared" si="73"/>
        <v>50000</v>
      </c>
      <c r="J227" s="31">
        <f t="shared" si="73"/>
        <v>11000</v>
      </c>
      <c r="K227" s="31">
        <f t="shared" si="73"/>
        <v>0</v>
      </c>
      <c r="L227" s="31">
        <f t="shared" si="73"/>
        <v>390000</v>
      </c>
      <c r="M227" s="31">
        <f t="shared" si="73"/>
        <v>568000</v>
      </c>
    </row>
    <row r="228" spans="1:13" ht="15.75">
      <c r="A228" s="189"/>
      <c r="B228" s="190"/>
      <c r="C228" s="191"/>
      <c r="D228" s="18"/>
      <c r="E228" s="18"/>
      <c r="F228" s="19" t="s">
        <v>1</v>
      </c>
      <c r="G228" s="27">
        <v>23</v>
      </c>
      <c r="H228" s="11">
        <v>107000</v>
      </c>
      <c r="I228" s="11">
        <v>26000</v>
      </c>
      <c r="J228" s="11">
        <v>5000</v>
      </c>
      <c r="K228" s="11"/>
      <c r="L228" s="11">
        <v>390000</v>
      </c>
      <c r="M228" s="213">
        <f t="shared" si="72"/>
        <v>528000</v>
      </c>
    </row>
    <row r="229" spans="1:13" ht="15.75">
      <c r="A229" s="189"/>
      <c r="B229" s="190"/>
      <c r="C229" s="191"/>
      <c r="D229" s="18"/>
      <c r="E229" s="18"/>
      <c r="F229" s="19" t="s">
        <v>2</v>
      </c>
      <c r="G229" s="27"/>
      <c r="H229" s="11">
        <v>10000</v>
      </c>
      <c r="I229" s="11">
        <v>24000</v>
      </c>
      <c r="J229" s="4">
        <v>6000</v>
      </c>
      <c r="K229" s="4"/>
      <c r="L229" s="11"/>
      <c r="M229" s="12">
        <f t="shared" si="72"/>
        <v>40000</v>
      </c>
    </row>
    <row r="230" spans="1:13" ht="15.75">
      <c r="A230" s="189"/>
      <c r="B230" s="190"/>
      <c r="C230" s="191"/>
      <c r="D230" s="18"/>
      <c r="E230" s="18"/>
      <c r="F230" s="19" t="s">
        <v>3</v>
      </c>
      <c r="G230" s="27"/>
      <c r="H230" s="11"/>
      <c r="I230" s="4"/>
      <c r="J230" s="4"/>
      <c r="K230" s="4"/>
      <c r="L230" s="11">
        <v>0</v>
      </c>
      <c r="M230" s="12">
        <f t="shared" si="72"/>
        <v>0</v>
      </c>
    </row>
    <row r="231" spans="1:13" ht="15.75">
      <c r="A231" s="192" t="s">
        <v>82</v>
      </c>
      <c r="B231" s="193"/>
      <c r="C231" s="199">
        <v>93060</v>
      </c>
      <c r="D231" s="200"/>
      <c r="E231" s="278" t="s">
        <v>83</v>
      </c>
      <c r="F231" s="278"/>
      <c r="G231" s="30">
        <f aca="true" t="shared" si="74" ref="G231:M231">SUM(G232:G234)</f>
        <v>826</v>
      </c>
      <c r="H231" s="31">
        <f t="shared" si="74"/>
        <v>4705000</v>
      </c>
      <c r="I231" s="31">
        <f t="shared" si="74"/>
        <v>450000</v>
      </c>
      <c r="J231" s="31">
        <f t="shared" si="74"/>
        <v>55000</v>
      </c>
      <c r="K231" s="31">
        <f t="shared" si="74"/>
        <v>0</v>
      </c>
      <c r="L231" s="31">
        <f>SUM(L232:L234)</f>
        <v>580000</v>
      </c>
      <c r="M231" s="31">
        <f t="shared" si="74"/>
        <v>5790000</v>
      </c>
    </row>
    <row r="232" spans="1:13" ht="15.75">
      <c r="A232" s="189"/>
      <c r="B232" s="190"/>
      <c r="C232" s="191"/>
      <c r="D232" s="18"/>
      <c r="E232" s="18"/>
      <c r="F232" s="19" t="s">
        <v>1</v>
      </c>
      <c r="G232" s="27">
        <v>826</v>
      </c>
      <c r="H232" s="11">
        <v>4705000</v>
      </c>
      <c r="I232" s="11">
        <v>400000</v>
      </c>
      <c r="J232" s="11">
        <v>50000</v>
      </c>
      <c r="K232" s="11"/>
      <c r="L232" s="11">
        <v>580000</v>
      </c>
      <c r="M232" s="213">
        <f t="shared" si="72"/>
        <v>5735000</v>
      </c>
    </row>
    <row r="233" spans="1:13" ht="15.75">
      <c r="A233" s="189"/>
      <c r="B233" s="190"/>
      <c r="C233" s="191"/>
      <c r="D233" s="18"/>
      <c r="E233" s="18"/>
      <c r="F233" s="19" t="s">
        <v>2</v>
      </c>
      <c r="G233" s="27"/>
      <c r="H233" s="11"/>
      <c r="I233" s="4">
        <v>50000</v>
      </c>
      <c r="J233" s="4">
        <v>5000</v>
      </c>
      <c r="K233" s="4"/>
      <c r="L233" s="11"/>
      <c r="M233" s="12">
        <f t="shared" si="72"/>
        <v>55000</v>
      </c>
    </row>
    <row r="234" spans="1:13" ht="15.75">
      <c r="A234" s="189"/>
      <c r="B234" s="190"/>
      <c r="C234" s="191"/>
      <c r="D234" s="18"/>
      <c r="E234" s="18"/>
      <c r="F234" s="19" t="s">
        <v>3</v>
      </c>
      <c r="G234" s="27"/>
      <c r="H234" s="11"/>
      <c r="I234" s="4">
        <v>0</v>
      </c>
      <c r="J234" s="4"/>
      <c r="K234" s="4"/>
      <c r="L234" s="11"/>
      <c r="M234" s="12">
        <f t="shared" si="72"/>
        <v>0</v>
      </c>
    </row>
    <row r="235" spans="1:13" ht="15.75">
      <c r="A235" s="192" t="s">
        <v>84</v>
      </c>
      <c r="B235" s="193"/>
      <c r="C235" s="199">
        <v>94260</v>
      </c>
      <c r="D235" s="200"/>
      <c r="E235" s="278" t="s">
        <v>105</v>
      </c>
      <c r="F235" s="278"/>
      <c r="G235" s="30">
        <f aca="true" t="shared" si="75" ref="G235:M235">SUM(G236:G238)</f>
        <v>209</v>
      </c>
      <c r="H235" s="31">
        <f t="shared" si="75"/>
        <v>1390000</v>
      </c>
      <c r="I235" s="31">
        <f t="shared" si="75"/>
        <v>60000</v>
      </c>
      <c r="J235" s="31">
        <f t="shared" si="75"/>
        <v>28000</v>
      </c>
      <c r="K235" s="31">
        <f t="shared" si="75"/>
        <v>0</v>
      </c>
      <c r="L235" s="31">
        <f t="shared" si="75"/>
        <v>0</v>
      </c>
      <c r="M235" s="31">
        <f t="shared" si="75"/>
        <v>1478000</v>
      </c>
    </row>
    <row r="236" spans="1:13" ht="15.75">
      <c r="A236" s="189"/>
      <c r="B236" s="190"/>
      <c r="C236" s="191"/>
      <c r="D236" s="18"/>
      <c r="E236" s="18"/>
      <c r="F236" s="19" t="s">
        <v>1</v>
      </c>
      <c r="G236" s="27">
        <v>209</v>
      </c>
      <c r="H236" s="11">
        <v>1390000</v>
      </c>
      <c r="I236" s="11">
        <v>50000</v>
      </c>
      <c r="J236" s="11">
        <v>27500</v>
      </c>
      <c r="K236" s="11"/>
      <c r="L236" s="11"/>
      <c r="M236" s="213">
        <f>SUM(H236:L236)</f>
        <v>1467500</v>
      </c>
    </row>
    <row r="237" spans="1:13" ht="15.75">
      <c r="A237" s="189"/>
      <c r="B237" s="190"/>
      <c r="C237" s="191"/>
      <c r="D237" s="18"/>
      <c r="E237" s="18"/>
      <c r="F237" s="19" t="s">
        <v>2</v>
      </c>
      <c r="G237" s="27"/>
      <c r="H237" s="11"/>
      <c r="I237" s="11">
        <v>10000</v>
      </c>
      <c r="J237" s="11">
        <v>500</v>
      </c>
      <c r="K237" s="11"/>
      <c r="L237" s="11">
        <v>0</v>
      </c>
      <c r="M237" s="29">
        <f t="shared" si="72"/>
        <v>10500</v>
      </c>
    </row>
    <row r="238" spans="1:13" ht="16.5" thickBot="1">
      <c r="A238" s="214"/>
      <c r="B238" s="215"/>
      <c r="C238" s="216"/>
      <c r="D238" s="217"/>
      <c r="E238" s="217"/>
      <c r="F238" s="218" t="s">
        <v>3</v>
      </c>
      <c r="G238" s="28"/>
      <c r="H238" s="14"/>
      <c r="I238" s="14"/>
      <c r="J238" s="14"/>
      <c r="K238" s="14"/>
      <c r="L238" s="15">
        <v>0</v>
      </c>
      <c r="M238" s="16">
        <f t="shared" si="72"/>
        <v>0</v>
      </c>
    </row>
  </sheetData>
  <sheetProtection/>
  <mergeCells count="59">
    <mergeCell ref="D191:F191"/>
    <mergeCell ref="E95:F95"/>
    <mergeCell ref="E103:F103"/>
    <mergeCell ref="E107:F107"/>
    <mergeCell ref="D111:F111"/>
    <mergeCell ref="E135:F135"/>
    <mergeCell ref="D163:F163"/>
    <mergeCell ref="E123:F123"/>
    <mergeCell ref="E127:F127"/>
    <mergeCell ref="E167:F167"/>
    <mergeCell ref="E231:F231"/>
    <mergeCell ref="E171:F171"/>
    <mergeCell ref="D195:F195"/>
    <mergeCell ref="D199:F199"/>
    <mergeCell ref="E207:F207"/>
    <mergeCell ref="E143:F143"/>
    <mergeCell ref="E187:F187"/>
    <mergeCell ref="D147:F147"/>
    <mergeCell ref="E151:F151"/>
    <mergeCell ref="E227:F227"/>
    <mergeCell ref="E211:F211"/>
    <mergeCell ref="E179:F179"/>
    <mergeCell ref="D203:F203"/>
    <mergeCell ref="E223:F223"/>
    <mergeCell ref="E83:F83"/>
    <mergeCell ref="D115:F115"/>
    <mergeCell ref="E119:F119"/>
    <mergeCell ref="E155:F155"/>
    <mergeCell ref="E159:F159"/>
    <mergeCell ref="E183:F183"/>
    <mergeCell ref="E35:F35"/>
    <mergeCell ref="E91:F91"/>
    <mergeCell ref="E43:F43"/>
    <mergeCell ref="E47:F47"/>
    <mergeCell ref="E51:F51"/>
    <mergeCell ref="D55:F55"/>
    <mergeCell ref="D59:F59"/>
    <mergeCell ref="D63:F63"/>
    <mergeCell ref="E39:F39"/>
    <mergeCell ref="E215:F215"/>
    <mergeCell ref="D219:F219"/>
    <mergeCell ref="E67:F67"/>
    <mergeCell ref="A1:M1"/>
    <mergeCell ref="B3:E3"/>
    <mergeCell ref="D7:F7"/>
    <mergeCell ref="E11:F11"/>
    <mergeCell ref="E15:F15"/>
    <mergeCell ref="D175:F175"/>
    <mergeCell ref="D131:F131"/>
    <mergeCell ref="E235:F235"/>
    <mergeCell ref="D19:F19"/>
    <mergeCell ref="D23:F23"/>
    <mergeCell ref="E87:F87"/>
    <mergeCell ref="D75:F75"/>
    <mergeCell ref="E79:F79"/>
    <mergeCell ref="E139:F139"/>
    <mergeCell ref="E71:F71"/>
    <mergeCell ref="E27:F27"/>
    <mergeCell ref="E31:F31"/>
  </mergeCells>
  <printOptions/>
  <pageMargins left="0.7" right="0.7" top="0.75" bottom="0.75" header="0.3" footer="0.3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73"/>
  <sheetViews>
    <sheetView tabSelected="1" zoomScalePageLayoutView="0" workbookViewId="0" topLeftCell="A1">
      <selection activeCell="D73" sqref="D73"/>
    </sheetView>
  </sheetViews>
  <sheetFormatPr defaultColWidth="9.140625" defaultRowHeight="15"/>
  <cols>
    <col min="1" max="1" width="14.8515625" style="0" customWidth="1"/>
    <col min="2" max="3" width="0" style="0" hidden="1" customWidth="1"/>
    <col min="4" max="4" width="98.7109375" style="0" customWidth="1"/>
    <col min="5" max="5" width="13.140625" style="0" customWidth="1"/>
    <col min="6" max="6" width="15.140625" style="0" customWidth="1"/>
    <col min="7" max="7" width="14.00390625" style="0" customWidth="1"/>
    <col min="8" max="8" width="11.28125" style="0" customWidth="1"/>
    <col min="9" max="9" width="2.421875" style="22" customWidth="1"/>
    <col min="10" max="10" width="21.421875" style="22" customWidth="1"/>
    <col min="11" max="11" width="11.8515625" style="0" customWidth="1"/>
    <col min="12" max="12" width="13.7109375" style="0" customWidth="1"/>
  </cols>
  <sheetData>
    <row r="1" spans="1:8" ht="15.75">
      <c r="A1" s="296" t="s">
        <v>125</v>
      </c>
      <c r="B1" s="297"/>
      <c r="C1" s="297" t="s">
        <v>124</v>
      </c>
      <c r="D1" s="300" t="s">
        <v>130</v>
      </c>
      <c r="E1" s="285" t="s">
        <v>230</v>
      </c>
      <c r="F1" s="285"/>
      <c r="G1" s="285"/>
      <c r="H1" s="286"/>
    </row>
    <row r="2" spans="1:8" ht="30.75" customHeight="1">
      <c r="A2" s="298"/>
      <c r="B2" s="299"/>
      <c r="C2" s="299"/>
      <c r="D2" s="301"/>
      <c r="E2" s="91" t="s">
        <v>87</v>
      </c>
      <c r="F2" s="91" t="s">
        <v>151</v>
      </c>
      <c r="G2" s="92" t="s">
        <v>152</v>
      </c>
      <c r="H2" s="91" t="s">
        <v>3</v>
      </c>
    </row>
    <row r="3" spans="1:10" ht="15.75">
      <c r="A3" s="287"/>
      <c r="B3" s="288"/>
      <c r="C3" s="288"/>
      <c r="D3" s="156" t="s">
        <v>229</v>
      </c>
      <c r="E3" s="93">
        <f>E4+E7+E46+E49+E54+E60+E72</f>
        <v>4665155</v>
      </c>
      <c r="F3" s="93">
        <f>F4+F7+F46+F49+F54+F60+F71</f>
        <v>3631339</v>
      </c>
      <c r="G3" s="93">
        <f>G4+G7+G46+G49+G54+G60</f>
        <v>1033816</v>
      </c>
      <c r="H3" s="93">
        <f>H4+H7+H46+H49+H54+H60</f>
        <v>0</v>
      </c>
      <c r="J3" s="2">
        <v>2021</v>
      </c>
    </row>
    <row r="4" spans="1:10" ht="15.75">
      <c r="A4" s="289" t="s">
        <v>126</v>
      </c>
      <c r="B4" s="290"/>
      <c r="C4" s="290"/>
      <c r="D4" s="291"/>
      <c r="E4" s="85">
        <f aca="true" t="shared" si="0" ref="E4:H5">E5</f>
        <v>50000</v>
      </c>
      <c r="F4" s="85">
        <f t="shared" si="0"/>
        <v>50000</v>
      </c>
      <c r="G4" s="85">
        <f t="shared" si="0"/>
        <v>0</v>
      </c>
      <c r="H4" s="85">
        <f t="shared" si="0"/>
        <v>0</v>
      </c>
      <c r="J4" s="137">
        <v>4665155</v>
      </c>
    </row>
    <row r="5" spans="1:12" ht="18.75" customHeight="1">
      <c r="A5" s="88">
        <v>16003</v>
      </c>
      <c r="B5" s="292"/>
      <c r="C5" s="292"/>
      <c r="D5" s="292"/>
      <c r="E5" s="89">
        <f>E6</f>
        <v>50000</v>
      </c>
      <c r="F5" s="89">
        <f t="shared" si="0"/>
        <v>50000</v>
      </c>
      <c r="G5" s="89">
        <f t="shared" si="0"/>
        <v>0</v>
      </c>
      <c r="H5" s="89">
        <f t="shared" si="0"/>
        <v>0</v>
      </c>
      <c r="J5" s="122"/>
      <c r="K5" s="22"/>
      <c r="L5" s="22"/>
    </row>
    <row r="6" spans="1:12" ht="15.75">
      <c r="A6" s="67">
        <v>1</v>
      </c>
      <c r="B6" s="47"/>
      <c r="C6" s="47"/>
      <c r="D6" s="47" t="s">
        <v>161</v>
      </c>
      <c r="E6" s="48">
        <f>F6+G6+H6</f>
        <v>50000</v>
      </c>
      <c r="F6" s="80">
        <v>50000</v>
      </c>
      <c r="G6" s="48">
        <v>0</v>
      </c>
      <c r="H6" s="48"/>
      <c r="J6" s="143">
        <f>J4-E3</f>
        <v>0</v>
      </c>
      <c r="K6" s="143"/>
      <c r="L6" s="143"/>
    </row>
    <row r="7" spans="1:12" ht="15.75">
      <c r="A7" s="289" t="s">
        <v>29</v>
      </c>
      <c r="B7" s="290"/>
      <c r="C7" s="290"/>
      <c r="D7" s="291"/>
      <c r="E7" s="85">
        <f>E8</f>
        <v>3337155</v>
      </c>
      <c r="F7" s="85">
        <f>F8</f>
        <v>2323339</v>
      </c>
      <c r="G7" s="85">
        <f>G8</f>
        <v>1013816</v>
      </c>
      <c r="H7" s="85">
        <f>H8</f>
        <v>0</v>
      </c>
      <c r="J7" s="143"/>
      <c r="K7" s="142"/>
      <c r="L7" s="142"/>
    </row>
    <row r="8" spans="1:12" ht="15.75">
      <c r="A8" s="88">
        <v>18163</v>
      </c>
      <c r="B8" s="293" t="s">
        <v>158</v>
      </c>
      <c r="C8" s="294"/>
      <c r="D8" s="295"/>
      <c r="E8" s="89">
        <f>SUM(E9:E45)</f>
        <v>3337155</v>
      </c>
      <c r="F8" s="89">
        <f>SUM(F9:F45)</f>
        <v>2323339</v>
      </c>
      <c r="G8" s="89">
        <f>SUM(G9:G45)</f>
        <v>1013816</v>
      </c>
      <c r="H8" s="89">
        <f>SUM(H9:H45)</f>
        <v>0</v>
      </c>
      <c r="J8" s="152"/>
      <c r="K8" s="142"/>
      <c r="L8" s="142"/>
    </row>
    <row r="9" spans="1:12" ht="15.75">
      <c r="A9" s="67">
        <v>2</v>
      </c>
      <c r="B9" s="49"/>
      <c r="C9" s="47"/>
      <c r="D9" s="99" t="s">
        <v>163</v>
      </c>
      <c r="E9" s="50">
        <f>F9+G9+H9</f>
        <v>375335</v>
      </c>
      <c r="F9" s="251">
        <v>60000</v>
      </c>
      <c r="G9" s="34">
        <v>315335</v>
      </c>
      <c r="H9" s="34"/>
      <c r="J9" s="152"/>
      <c r="K9" s="143"/>
      <c r="L9" s="142"/>
    </row>
    <row r="10" spans="1:12" ht="15.75">
      <c r="A10" s="67">
        <v>3</v>
      </c>
      <c r="B10" s="49"/>
      <c r="C10" s="47"/>
      <c r="D10" s="266" t="s">
        <v>164</v>
      </c>
      <c r="E10" s="50">
        <f>F10+G10+H10</f>
        <v>30000</v>
      </c>
      <c r="F10" s="251">
        <v>30000</v>
      </c>
      <c r="G10" s="34"/>
      <c r="H10" s="34"/>
      <c r="J10" s="143"/>
      <c r="K10" s="142"/>
      <c r="L10" s="142"/>
    </row>
    <row r="11" spans="1:8" ht="15.75">
      <c r="A11" s="67">
        <v>4</v>
      </c>
      <c r="B11" s="49"/>
      <c r="C11" s="47"/>
      <c r="D11" s="267" t="s">
        <v>183</v>
      </c>
      <c r="E11" s="50">
        <f>F11+G11+H11</f>
        <v>30000</v>
      </c>
      <c r="F11" s="251">
        <v>30000</v>
      </c>
      <c r="G11" s="34"/>
      <c r="H11" s="34"/>
    </row>
    <row r="12" spans="1:8" ht="15.75">
      <c r="A12" s="67">
        <v>5</v>
      </c>
      <c r="B12" s="49"/>
      <c r="C12" s="47"/>
      <c r="D12" s="268" t="s">
        <v>176</v>
      </c>
      <c r="E12" s="50">
        <f>F12+G12+H12</f>
        <v>260000</v>
      </c>
      <c r="F12" s="251">
        <v>100000</v>
      </c>
      <c r="G12" s="34">
        <v>160000</v>
      </c>
      <c r="H12" s="34"/>
    </row>
    <row r="13" spans="1:8" ht="15.75">
      <c r="A13" s="67">
        <v>6</v>
      </c>
      <c r="B13" s="49"/>
      <c r="C13" s="47"/>
      <c r="D13" s="266" t="s">
        <v>177</v>
      </c>
      <c r="E13" s="50">
        <f aca="true" t="shared" si="1" ref="E13:E45">F13+G13+H13</f>
        <v>350000</v>
      </c>
      <c r="F13" s="251">
        <v>200000</v>
      </c>
      <c r="G13" s="34">
        <v>150000</v>
      </c>
      <c r="H13" s="34"/>
    </row>
    <row r="14" spans="1:8" ht="15.75">
      <c r="A14" s="67">
        <v>7</v>
      </c>
      <c r="B14" s="49"/>
      <c r="C14" s="47"/>
      <c r="D14" s="99" t="s">
        <v>196</v>
      </c>
      <c r="E14" s="50">
        <f t="shared" si="1"/>
        <v>25000</v>
      </c>
      <c r="F14" s="251">
        <v>25000</v>
      </c>
      <c r="G14" s="34"/>
      <c r="H14" s="34"/>
    </row>
    <row r="15" spans="1:8" ht="15.75">
      <c r="A15" s="67">
        <v>8</v>
      </c>
      <c r="B15" s="49"/>
      <c r="C15" s="47"/>
      <c r="D15" s="266" t="s">
        <v>157</v>
      </c>
      <c r="E15" s="50">
        <f t="shared" si="1"/>
        <v>505690</v>
      </c>
      <c r="F15" s="251">
        <f>205690-38481</f>
        <v>167209</v>
      </c>
      <c r="G15" s="34">
        <f>300000+38481</f>
        <v>338481</v>
      </c>
      <c r="H15" s="34"/>
    </row>
    <row r="16" spans="1:8" ht="15.75">
      <c r="A16" s="67">
        <v>9</v>
      </c>
      <c r="B16" s="49"/>
      <c r="C16" s="47"/>
      <c r="D16" s="266" t="s">
        <v>291</v>
      </c>
      <c r="E16" s="50">
        <f t="shared" si="1"/>
        <v>22000</v>
      </c>
      <c r="F16" s="251">
        <v>22000</v>
      </c>
      <c r="G16" s="34"/>
      <c r="H16" s="34"/>
    </row>
    <row r="17" spans="1:8" ht="15.75">
      <c r="A17" s="67">
        <v>10</v>
      </c>
      <c r="B17" s="49"/>
      <c r="C17" s="47"/>
      <c r="D17" s="99" t="s">
        <v>197</v>
      </c>
      <c r="E17" s="50">
        <f t="shared" si="1"/>
        <v>43930</v>
      </c>
      <c r="F17" s="251">
        <v>43930</v>
      </c>
      <c r="G17" s="34"/>
      <c r="H17" s="34"/>
    </row>
    <row r="18" spans="1:8" ht="15.75">
      <c r="A18" s="67">
        <v>11</v>
      </c>
      <c r="B18" s="49"/>
      <c r="C18" s="47"/>
      <c r="D18" s="99" t="s">
        <v>198</v>
      </c>
      <c r="E18" s="50">
        <f t="shared" si="1"/>
        <v>35000</v>
      </c>
      <c r="F18" s="251">
        <v>35000</v>
      </c>
      <c r="G18" s="34"/>
      <c r="H18" s="34"/>
    </row>
    <row r="19" spans="1:8" ht="15.75">
      <c r="A19" s="67">
        <v>12</v>
      </c>
      <c r="B19" s="49"/>
      <c r="C19" s="47"/>
      <c r="D19" s="99" t="s">
        <v>199</v>
      </c>
      <c r="E19" s="50">
        <f t="shared" si="1"/>
        <v>13200</v>
      </c>
      <c r="F19" s="251">
        <v>13200</v>
      </c>
      <c r="G19" s="34"/>
      <c r="H19" s="34"/>
    </row>
    <row r="20" spans="1:8" ht="15.75">
      <c r="A20" s="67">
        <v>13</v>
      </c>
      <c r="B20" s="49"/>
      <c r="C20" s="47"/>
      <c r="D20" s="253" t="s">
        <v>200</v>
      </c>
      <c r="E20" s="50">
        <f t="shared" si="1"/>
        <v>75000</v>
      </c>
      <c r="F20" s="162">
        <v>75000</v>
      </c>
      <c r="G20" s="34"/>
      <c r="H20" s="34"/>
    </row>
    <row r="21" spans="1:8" ht="15.75">
      <c r="A21" s="67">
        <v>14</v>
      </c>
      <c r="B21" s="49"/>
      <c r="C21" s="47"/>
      <c r="D21" s="253" t="s">
        <v>201</v>
      </c>
      <c r="E21" s="50">
        <f t="shared" si="1"/>
        <v>68000</v>
      </c>
      <c r="F21" s="164">
        <v>68000</v>
      </c>
      <c r="G21" s="34"/>
      <c r="H21" s="34"/>
    </row>
    <row r="22" spans="1:8" ht="15.75">
      <c r="A22" s="67">
        <v>15</v>
      </c>
      <c r="B22" s="49"/>
      <c r="C22" s="47"/>
      <c r="D22" s="163" t="s">
        <v>202</v>
      </c>
      <c r="E22" s="50">
        <f t="shared" si="1"/>
        <v>78000</v>
      </c>
      <c r="F22" s="162">
        <v>78000</v>
      </c>
      <c r="G22" s="51"/>
      <c r="H22" s="51"/>
    </row>
    <row r="23" spans="1:11" ht="15.75">
      <c r="A23" s="67">
        <v>16</v>
      </c>
      <c r="B23" s="49"/>
      <c r="C23" s="47"/>
      <c r="D23" s="253" t="s">
        <v>203</v>
      </c>
      <c r="E23" s="50">
        <f t="shared" si="1"/>
        <v>65000</v>
      </c>
      <c r="F23" s="136">
        <v>65000</v>
      </c>
      <c r="G23" s="51"/>
      <c r="H23" s="51"/>
      <c r="K23" s="22"/>
    </row>
    <row r="24" spans="1:8" ht="15.75">
      <c r="A24" s="67">
        <v>17</v>
      </c>
      <c r="B24" s="49"/>
      <c r="C24" s="47"/>
      <c r="D24" s="163" t="s">
        <v>204</v>
      </c>
      <c r="E24" s="50">
        <f t="shared" si="1"/>
        <v>66000</v>
      </c>
      <c r="F24" s="164">
        <v>66000</v>
      </c>
      <c r="G24" s="51"/>
      <c r="H24" s="51"/>
    </row>
    <row r="25" spans="1:8" ht="15.75">
      <c r="A25" s="67">
        <v>18</v>
      </c>
      <c r="B25" s="49"/>
      <c r="C25" s="47"/>
      <c r="D25" s="163" t="s">
        <v>205</v>
      </c>
      <c r="E25" s="50">
        <f t="shared" si="1"/>
        <v>65000</v>
      </c>
      <c r="F25" s="164">
        <v>65000</v>
      </c>
      <c r="G25" s="51"/>
      <c r="H25" s="51"/>
    </row>
    <row r="26" spans="1:10" ht="15.75">
      <c r="A26" s="67">
        <v>19</v>
      </c>
      <c r="B26" s="49"/>
      <c r="C26" s="47"/>
      <c r="D26" s="163" t="s">
        <v>206</v>
      </c>
      <c r="E26" s="50">
        <f t="shared" si="1"/>
        <v>185000</v>
      </c>
      <c r="F26" s="162">
        <v>155000</v>
      </c>
      <c r="G26" s="51">
        <v>30000</v>
      </c>
      <c r="H26" s="51"/>
      <c r="J26" s="143"/>
    </row>
    <row r="27" spans="1:11" ht="15.75">
      <c r="A27" s="67">
        <v>20</v>
      </c>
      <c r="B27" s="49"/>
      <c r="C27" s="47"/>
      <c r="D27" s="253" t="s">
        <v>207</v>
      </c>
      <c r="E27" s="50">
        <f t="shared" si="1"/>
        <v>28000</v>
      </c>
      <c r="F27" s="136">
        <v>28000</v>
      </c>
      <c r="G27" s="51"/>
      <c r="H27" s="51"/>
      <c r="J27" s="143"/>
      <c r="K27" s="22"/>
    </row>
    <row r="28" spans="1:11" ht="16.5" customHeight="1">
      <c r="A28" s="67">
        <v>21</v>
      </c>
      <c r="B28" s="49"/>
      <c r="C28" s="47"/>
      <c r="D28" s="253" t="s">
        <v>208</v>
      </c>
      <c r="E28" s="50">
        <f t="shared" si="1"/>
        <v>79000</v>
      </c>
      <c r="F28" s="136">
        <v>79000</v>
      </c>
      <c r="G28" s="51"/>
      <c r="H28" s="51"/>
      <c r="J28" s="143"/>
      <c r="K28" s="22"/>
    </row>
    <row r="29" spans="1:10" ht="15.75">
      <c r="A29" s="67">
        <v>22</v>
      </c>
      <c r="B29" s="49"/>
      <c r="C29" s="47"/>
      <c r="D29" s="253" t="s">
        <v>209</v>
      </c>
      <c r="E29" s="50">
        <f t="shared" si="1"/>
        <v>43000</v>
      </c>
      <c r="F29" s="136">
        <v>43000</v>
      </c>
      <c r="G29" s="51"/>
      <c r="H29" s="51"/>
      <c r="J29" s="143"/>
    </row>
    <row r="30" spans="1:10" ht="15.75">
      <c r="A30" s="67">
        <v>23</v>
      </c>
      <c r="B30" s="49"/>
      <c r="C30" s="47"/>
      <c r="D30" s="253" t="s">
        <v>210</v>
      </c>
      <c r="E30" s="50">
        <f t="shared" si="1"/>
        <v>110000</v>
      </c>
      <c r="F30" s="136">
        <v>90000</v>
      </c>
      <c r="G30" s="51">
        <v>20000</v>
      </c>
      <c r="H30" s="51"/>
      <c r="J30" s="143"/>
    </row>
    <row r="31" spans="1:11" ht="15.75">
      <c r="A31" s="67">
        <v>24</v>
      </c>
      <c r="B31" s="49"/>
      <c r="C31" s="47"/>
      <c r="D31" s="253" t="s">
        <v>292</v>
      </c>
      <c r="E31" s="50">
        <f t="shared" si="1"/>
        <v>55000</v>
      </c>
      <c r="F31" s="136">
        <v>55000</v>
      </c>
      <c r="G31" s="51"/>
      <c r="H31" s="51"/>
      <c r="J31" s="143"/>
      <c r="K31" s="22"/>
    </row>
    <row r="32" spans="1:11" ht="15.75">
      <c r="A32" s="67">
        <v>25</v>
      </c>
      <c r="B32" s="49"/>
      <c r="C32" s="47"/>
      <c r="D32" s="253" t="s">
        <v>211</v>
      </c>
      <c r="E32" s="50">
        <f t="shared" si="1"/>
        <v>45000</v>
      </c>
      <c r="F32" s="136">
        <v>45000</v>
      </c>
      <c r="G32" s="51"/>
      <c r="H32" s="51"/>
      <c r="J32" s="143"/>
      <c r="K32" s="22"/>
    </row>
    <row r="33" spans="1:11" ht="15.75">
      <c r="A33" s="67">
        <v>26</v>
      </c>
      <c r="B33" s="49"/>
      <c r="C33" s="47"/>
      <c r="D33" s="253" t="s">
        <v>212</v>
      </c>
      <c r="E33" s="50">
        <f t="shared" si="1"/>
        <v>55000</v>
      </c>
      <c r="F33" s="136">
        <v>55000</v>
      </c>
      <c r="G33" s="51"/>
      <c r="H33" s="51"/>
      <c r="J33" s="143"/>
      <c r="K33" s="22"/>
    </row>
    <row r="34" spans="1:11" ht="15.75">
      <c r="A34" s="67">
        <v>27</v>
      </c>
      <c r="B34" s="49"/>
      <c r="C34" s="47"/>
      <c r="D34" s="253" t="s">
        <v>299</v>
      </c>
      <c r="E34" s="50">
        <f t="shared" si="1"/>
        <v>90000</v>
      </c>
      <c r="F34" s="136">
        <v>90000</v>
      </c>
      <c r="G34" s="51"/>
      <c r="H34" s="51"/>
      <c r="J34" s="143"/>
      <c r="K34" s="22"/>
    </row>
    <row r="35" spans="1:11" ht="15.75">
      <c r="A35" s="67">
        <v>28</v>
      </c>
      <c r="B35" s="49"/>
      <c r="C35" s="47"/>
      <c r="D35" s="253" t="s">
        <v>213</v>
      </c>
      <c r="E35" s="50">
        <f t="shared" si="1"/>
        <v>92000</v>
      </c>
      <c r="F35" s="136">
        <v>92000</v>
      </c>
      <c r="G35" s="51"/>
      <c r="H35" s="51"/>
      <c r="J35" s="143"/>
      <c r="K35" s="22"/>
    </row>
    <row r="36" spans="1:10" ht="15.75">
      <c r="A36" s="67">
        <v>29</v>
      </c>
      <c r="B36" s="49"/>
      <c r="C36" s="47"/>
      <c r="D36" s="253" t="s">
        <v>214</v>
      </c>
      <c r="E36" s="50">
        <f t="shared" si="1"/>
        <v>33000</v>
      </c>
      <c r="F36" s="136">
        <v>33000</v>
      </c>
      <c r="G36" s="51"/>
      <c r="H36" s="51"/>
      <c r="J36" s="143"/>
    </row>
    <row r="37" spans="1:11" ht="15.75">
      <c r="A37" s="67">
        <v>30</v>
      </c>
      <c r="B37" s="49"/>
      <c r="C37" s="47"/>
      <c r="D37" s="253" t="s">
        <v>215</v>
      </c>
      <c r="E37" s="50">
        <f t="shared" si="1"/>
        <v>51000</v>
      </c>
      <c r="F37" s="136">
        <v>51000</v>
      </c>
      <c r="G37" s="51"/>
      <c r="H37" s="51"/>
      <c r="J37" s="143"/>
      <c r="K37" s="22"/>
    </row>
    <row r="38" spans="1:11" ht="15.75">
      <c r="A38" s="67">
        <v>31</v>
      </c>
      <c r="B38" s="49"/>
      <c r="C38" s="47"/>
      <c r="D38" s="253" t="s">
        <v>216</v>
      </c>
      <c r="E38" s="50">
        <f t="shared" si="1"/>
        <v>35000</v>
      </c>
      <c r="F38" s="136">
        <v>35000</v>
      </c>
      <c r="G38" s="51"/>
      <c r="H38" s="51"/>
      <c r="J38" s="143"/>
      <c r="K38" s="22"/>
    </row>
    <row r="39" spans="1:10" ht="15.75">
      <c r="A39" s="67">
        <v>32</v>
      </c>
      <c r="B39" s="49"/>
      <c r="C39" s="47"/>
      <c r="D39" s="253" t="s">
        <v>295</v>
      </c>
      <c r="E39" s="50">
        <f t="shared" si="1"/>
        <v>30000</v>
      </c>
      <c r="F39" s="136">
        <v>30000</v>
      </c>
      <c r="G39" s="51"/>
      <c r="H39" s="51"/>
      <c r="J39" s="143"/>
    </row>
    <row r="40" spans="1:11" ht="15.75">
      <c r="A40" s="67">
        <v>33</v>
      </c>
      <c r="B40" s="49"/>
      <c r="C40" s="47"/>
      <c r="D40" s="253" t="s">
        <v>308</v>
      </c>
      <c r="E40" s="50">
        <f t="shared" si="1"/>
        <v>35000</v>
      </c>
      <c r="F40" s="136">
        <v>35000</v>
      </c>
      <c r="G40" s="51"/>
      <c r="H40" s="51"/>
      <c r="J40" s="143"/>
      <c r="K40" s="22"/>
    </row>
    <row r="41" spans="1:10" ht="15.75">
      <c r="A41" s="67">
        <v>34</v>
      </c>
      <c r="B41" s="49"/>
      <c r="C41" s="47"/>
      <c r="D41" s="253" t="s">
        <v>219</v>
      </c>
      <c r="E41" s="50">
        <f t="shared" si="1"/>
        <v>79000</v>
      </c>
      <c r="F41" s="136">
        <v>79000</v>
      </c>
      <c r="G41" s="51"/>
      <c r="H41" s="51"/>
      <c r="J41" s="143"/>
    </row>
    <row r="42" spans="1:10" ht="15.75">
      <c r="A42" s="67">
        <v>35</v>
      </c>
      <c r="B42" s="49"/>
      <c r="C42" s="47"/>
      <c r="D42" s="253" t="s">
        <v>294</v>
      </c>
      <c r="E42" s="50">
        <f t="shared" si="1"/>
        <v>80000</v>
      </c>
      <c r="F42" s="136">
        <v>80000</v>
      </c>
      <c r="G42" s="51"/>
      <c r="H42" s="51"/>
      <c r="J42" s="143"/>
    </row>
    <row r="43" spans="1:10" ht="15.75">
      <c r="A43" s="67">
        <v>36</v>
      </c>
      <c r="B43" s="49"/>
      <c r="C43" s="47"/>
      <c r="D43" s="253" t="s">
        <v>293</v>
      </c>
      <c r="E43" s="50">
        <f t="shared" si="1"/>
        <v>45000</v>
      </c>
      <c r="F43" s="136">
        <v>45000</v>
      </c>
      <c r="G43" s="51"/>
      <c r="H43" s="51"/>
      <c r="J43" s="143"/>
    </row>
    <row r="44" spans="1:11" ht="15.75">
      <c r="A44" s="67">
        <v>37</v>
      </c>
      <c r="B44" s="49"/>
      <c r="C44" s="47"/>
      <c r="D44" s="253" t="s">
        <v>221</v>
      </c>
      <c r="E44" s="50">
        <f t="shared" si="1"/>
        <v>60000</v>
      </c>
      <c r="F44" s="136">
        <v>60000</v>
      </c>
      <c r="G44" s="51"/>
      <c r="H44" s="51"/>
      <c r="J44" s="143"/>
      <c r="K44" s="22"/>
    </row>
    <row r="45" spans="1:11" ht="15.75">
      <c r="A45" s="67"/>
      <c r="B45" s="49"/>
      <c r="C45" s="47"/>
      <c r="D45" s="159"/>
      <c r="E45" s="50">
        <f t="shared" si="1"/>
        <v>0</v>
      </c>
      <c r="F45" s="132"/>
      <c r="G45" s="51"/>
      <c r="H45" s="51"/>
      <c r="J45" s="143"/>
      <c r="K45" s="22"/>
    </row>
    <row r="46" spans="1:10" ht="33" customHeight="1">
      <c r="A46" s="155" t="s">
        <v>167</v>
      </c>
      <c r="B46" s="95"/>
      <c r="C46" s="95"/>
      <c r="D46" s="106" t="s">
        <v>103</v>
      </c>
      <c r="E46" s="86">
        <f aca="true" t="shared" si="2" ref="E46:G47">E47</f>
        <v>120000</v>
      </c>
      <c r="F46" s="86">
        <f t="shared" si="2"/>
        <v>100000</v>
      </c>
      <c r="G46" s="86">
        <f>G47</f>
        <v>20000</v>
      </c>
      <c r="H46" s="86"/>
      <c r="J46" s="143"/>
    </row>
    <row r="47" spans="1:10" ht="15.75">
      <c r="A47" s="88">
        <v>66320</v>
      </c>
      <c r="B47" s="96"/>
      <c r="C47" s="96"/>
      <c r="D47" s="96" t="s">
        <v>103</v>
      </c>
      <c r="E47" s="133">
        <f t="shared" si="2"/>
        <v>120000</v>
      </c>
      <c r="F47" s="133">
        <f t="shared" si="2"/>
        <v>100000</v>
      </c>
      <c r="G47" s="133">
        <f t="shared" si="2"/>
        <v>20000</v>
      </c>
      <c r="H47" s="133">
        <f>H48</f>
        <v>0</v>
      </c>
      <c r="J47" s="143"/>
    </row>
    <row r="48" spans="1:10" ht="15.75">
      <c r="A48" s="97">
        <v>38</v>
      </c>
      <c r="B48" s="98"/>
      <c r="C48" s="98"/>
      <c r="D48" s="99" t="s">
        <v>175</v>
      </c>
      <c r="E48" s="80">
        <f>F48+G48+H48</f>
        <v>120000</v>
      </c>
      <c r="F48" s="81">
        <v>100000</v>
      </c>
      <c r="G48" s="80">
        <v>20000</v>
      </c>
      <c r="H48" s="112"/>
      <c r="J48" s="143"/>
    </row>
    <row r="49" spans="1:10" ht="15.75">
      <c r="A49" s="155" t="s">
        <v>169</v>
      </c>
      <c r="B49" s="95"/>
      <c r="C49" s="95"/>
      <c r="D49" s="106" t="s">
        <v>153</v>
      </c>
      <c r="E49" s="86">
        <f>E50</f>
        <v>115000</v>
      </c>
      <c r="F49" s="86">
        <f>F50</f>
        <v>115000</v>
      </c>
      <c r="G49" s="86">
        <f>G50</f>
        <v>0</v>
      </c>
      <c r="H49" s="86"/>
      <c r="J49" s="143"/>
    </row>
    <row r="50" spans="1:10" ht="15.75">
      <c r="A50" s="88">
        <v>730</v>
      </c>
      <c r="B50" s="96"/>
      <c r="C50" s="96"/>
      <c r="D50" s="96" t="s">
        <v>153</v>
      </c>
      <c r="E50" s="89">
        <f>E51+E52+E53</f>
        <v>115000</v>
      </c>
      <c r="F50" s="89">
        <f>F51+F52+F53</f>
        <v>115000</v>
      </c>
      <c r="G50" s="89">
        <f>G51+G52+G53</f>
        <v>0</v>
      </c>
      <c r="H50" s="89">
        <f>H51+H52</f>
        <v>0</v>
      </c>
      <c r="J50" s="143"/>
    </row>
    <row r="51" spans="1:10" ht="15.75">
      <c r="A51" s="67">
        <v>39</v>
      </c>
      <c r="B51" s="49"/>
      <c r="C51" s="49"/>
      <c r="D51" s="163" t="s">
        <v>222</v>
      </c>
      <c r="E51" s="48">
        <f>F51+G51+H51</f>
        <v>50000</v>
      </c>
      <c r="F51" s="80">
        <v>50000</v>
      </c>
      <c r="G51" s="55"/>
      <c r="H51" s="55"/>
      <c r="J51" s="143"/>
    </row>
    <row r="52" spans="1:10" ht="15.75">
      <c r="A52" s="67">
        <v>40</v>
      </c>
      <c r="B52" s="49"/>
      <c r="C52" s="49"/>
      <c r="D52" s="166" t="s">
        <v>180</v>
      </c>
      <c r="E52" s="48">
        <f>F52+G52+H52</f>
        <v>35000</v>
      </c>
      <c r="F52" s="165">
        <v>35000</v>
      </c>
      <c r="G52" s="55"/>
      <c r="H52" s="55"/>
      <c r="J52" s="143"/>
    </row>
    <row r="53" spans="1:10" ht="15.75">
      <c r="A53" s="67">
        <v>41</v>
      </c>
      <c r="B53" s="49"/>
      <c r="C53" s="49"/>
      <c r="D53" s="166" t="s">
        <v>223</v>
      </c>
      <c r="E53" s="48">
        <f>F53+G53+H53</f>
        <v>30000</v>
      </c>
      <c r="F53" s="167">
        <v>30000</v>
      </c>
      <c r="G53" s="55"/>
      <c r="H53" s="55"/>
      <c r="J53" s="143"/>
    </row>
    <row r="54" spans="1:10" ht="34.5" customHeight="1">
      <c r="A54" s="94" t="s">
        <v>128</v>
      </c>
      <c r="B54" s="95"/>
      <c r="C54" s="95"/>
      <c r="D54" s="106" t="s">
        <v>159</v>
      </c>
      <c r="E54" s="86">
        <f>E55</f>
        <v>417000</v>
      </c>
      <c r="F54" s="86">
        <f>F55</f>
        <v>417000</v>
      </c>
      <c r="G54" s="86">
        <f>G55</f>
        <v>0</v>
      </c>
      <c r="H54" s="86"/>
      <c r="J54" s="152"/>
    </row>
    <row r="55" spans="1:10" ht="15.75">
      <c r="A55" s="88">
        <v>85003</v>
      </c>
      <c r="B55" s="96"/>
      <c r="C55" s="96"/>
      <c r="D55" s="96" t="s">
        <v>159</v>
      </c>
      <c r="E55" s="89">
        <f>SUM(E56:E59)</f>
        <v>417000</v>
      </c>
      <c r="F55" s="89">
        <f>SUM(F56:F59)</f>
        <v>417000</v>
      </c>
      <c r="G55" s="89">
        <f>SUM(G56:G59)</f>
        <v>0</v>
      </c>
      <c r="H55" s="89">
        <f>SUM(H56:H59)</f>
        <v>0</v>
      </c>
      <c r="J55" s="152"/>
    </row>
    <row r="56" spans="1:10" ht="31.5">
      <c r="A56" s="97">
        <v>42</v>
      </c>
      <c r="B56" s="98"/>
      <c r="C56" s="98"/>
      <c r="D56" s="266" t="s">
        <v>296</v>
      </c>
      <c r="E56" s="80">
        <f>F56+G56+H56</f>
        <v>130000</v>
      </c>
      <c r="F56" s="169">
        <v>130000</v>
      </c>
      <c r="G56" s="80"/>
      <c r="H56" s="112"/>
      <c r="J56" s="143"/>
    </row>
    <row r="57" spans="1:8" ht="15.75">
      <c r="A57" s="97">
        <v>43</v>
      </c>
      <c r="B57" s="98"/>
      <c r="C57" s="98"/>
      <c r="D57" s="163" t="s">
        <v>224</v>
      </c>
      <c r="E57" s="80">
        <f>F57+G57+H57</f>
        <v>22000</v>
      </c>
      <c r="F57" s="169">
        <v>22000</v>
      </c>
      <c r="G57" s="80"/>
      <c r="H57" s="112"/>
    </row>
    <row r="58" spans="1:8" ht="15.75">
      <c r="A58" s="97">
        <v>44</v>
      </c>
      <c r="B58" s="98"/>
      <c r="C58" s="98"/>
      <c r="D58" s="266" t="s">
        <v>289</v>
      </c>
      <c r="E58" s="50">
        <v>220000</v>
      </c>
      <c r="F58" s="169">
        <v>220000</v>
      </c>
      <c r="G58" s="80"/>
      <c r="H58" s="112"/>
    </row>
    <row r="59" spans="1:8" ht="15.75">
      <c r="A59" s="97">
        <v>45</v>
      </c>
      <c r="B59" s="98"/>
      <c r="C59" s="98"/>
      <c r="D59" s="266" t="s">
        <v>290</v>
      </c>
      <c r="E59" s="80">
        <f>F59+G59+H59</f>
        <v>45000</v>
      </c>
      <c r="F59" s="169">
        <v>45000</v>
      </c>
      <c r="G59" s="80"/>
      <c r="H59" s="112"/>
    </row>
    <row r="60" spans="1:8" ht="30.75" customHeight="1">
      <c r="A60" s="94" t="s">
        <v>120</v>
      </c>
      <c r="B60" s="95"/>
      <c r="C60" s="95"/>
      <c r="D60" s="106" t="s">
        <v>120</v>
      </c>
      <c r="E60" s="86">
        <f>E61+E64+E69</f>
        <v>616000</v>
      </c>
      <c r="F60" s="86">
        <f>F61+F64+F69</f>
        <v>616000</v>
      </c>
      <c r="G60" s="86">
        <f>G61+G64</f>
        <v>0</v>
      </c>
      <c r="H60" s="86">
        <f>H61+H64</f>
        <v>0</v>
      </c>
    </row>
    <row r="61" spans="1:10" ht="15.75">
      <c r="A61" s="102">
        <v>92250</v>
      </c>
      <c r="B61" s="103"/>
      <c r="C61" s="103"/>
      <c r="D61" s="103" t="s">
        <v>154</v>
      </c>
      <c r="E61" s="89">
        <f>SUM(E62:E63)</f>
        <v>210000</v>
      </c>
      <c r="F61" s="89">
        <f>SUM(F62:F63)</f>
        <v>210000</v>
      </c>
      <c r="G61" s="89">
        <f>SUM(G62:G63)</f>
        <v>0</v>
      </c>
      <c r="H61" s="89">
        <f>H62</f>
        <v>0</v>
      </c>
      <c r="J61" s="143"/>
    </row>
    <row r="62" spans="1:10" ht="15.75">
      <c r="A62" s="108">
        <v>46</v>
      </c>
      <c r="B62" s="170"/>
      <c r="C62" s="170"/>
      <c r="D62" s="265" t="s">
        <v>225</v>
      </c>
      <c r="E62" s="80">
        <f>F62+G62</f>
        <v>130000</v>
      </c>
      <c r="F62" s="165">
        <v>130000</v>
      </c>
      <c r="G62" s="80"/>
      <c r="H62" s="112"/>
      <c r="J62" s="143"/>
    </row>
    <row r="63" spans="1:10" ht="15.75">
      <c r="A63" s="108">
        <v>47</v>
      </c>
      <c r="B63" s="170"/>
      <c r="C63" s="170"/>
      <c r="D63" s="160" t="s">
        <v>181</v>
      </c>
      <c r="E63" s="80">
        <f>F63+G63</f>
        <v>80000</v>
      </c>
      <c r="F63" s="165">
        <v>80000</v>
      </c>
      <c r="G63" s="80"/>
      <c r="H63" s="112"/>
      <c r="J63" s="143"/>
    </row>
    <row r="64" spans="1:10" ht="15.75">
      <c r="A64" s="102">
        <v>93060</v>
      </c>
      <c r="B64" s="104"/>
      <c r="C64" s="104"/>
      <c r="D64" s="104" t="s">
        <v>121</v>
      </c>
      <c r="E64" s="105">
        <f>SUM(E65:E68)</f>
        <v>276000</v>
      </c>
      <c r="F64" s="105">
        <f>SUM(F65:F68)</f>
        <v>276000</v>
      </c>
      <c r="G64" s="105">
        <f>SUM(G65:G68)</f>
        <v>0</v>
      </c>
      <c r="H64" s="105">
        <f>SUM(H65:H68)</f>
        <v>0</v>
      </c>
      <c r="J64" s="152"/>
    </row>
    <row r="65" spans="1:10" ht="15.75">
      <c r="A65" s="78">
        <v>48</v>
      </c>
      <c r="B65" s="36"/>
      <c r="C65" s="36"/>
      <c r="D65" s="161" t="s">
        <v>298</v>
      </c>
      <c r="E65" s="48">
        <f>F65+G65+H65</f>
        <v>48000</v>
      </c>
      <c r="F65" s="165">
        <v>48000</v>
      </c>
      <c r="G65" s="48"/>
      <c r="H65" s="48"/>
      <c r="J65" s="152"/>
    </row>
    <row r="66" spans="1:10" ht="18.75" customHeight="1">
      <c r="A66" s="78">
        <v>49</v>
      </c>
      <c r="B66" s="36"/>
      <c r="C66" s="36"/>
      <c r="D66" s="254" t="s">
        <v>226</v>
      </c>
      <c r="E66" s="48">
        <f>F66+G66+H66</f>
        <v>53000</v>
      </c>
      <c r="F66" s="165">
        <v>53000</v>
      </c>
      <c r="G66" s="48"/>
      <c r="H66" s="48"/>
      <c r="J66" s="143"/>
    </row>
    <row r="67" spans="1:10" ht="15.75">
      <c r="A67" s="78">
        <v>50</v>
      </c>
      <c r="B67" s="36"/>
      <c r="C67" s="36"/>
      <c r="D67" s="255" t="s">
        <v>227</v>
      </c>
      <c r="E67" s="48">
        <f>F67+G67+H67</f>
        <v>45000</v>
      </c>
      <c r="F67" s="165">
        <v>45000</v>
      </c>
      <c r="G67" s="48"/>
      <c r="H67" s="48"/>
      <c r="J67" s="143"/>
    </row>
    <row r="68" spans="1:10" ht="15.75">
      <c r="A68" s="78">
        <v>51</v>
      </c>
      <c r="B68" s="36"/>
      <c r="C68" s="36"/>
      <c r="D68" s="265" t="s">
        <v>297</v>
      </c>
      <c r="E68" s="48">
        <f>F68+G68+H68</f>
        <v>130000</v>
      </c>
      <c r="F68" s="165">
        <v>130000</v>
      </c>
      <c r="G68" s="48"/>
      <c r="H68" s="48"/>
      <c r="J68" s="143"/>
    </row>
    <row r="69" spans="1:8" ht="15.75">
      <c r="A69" s="102">
        <v>94260</v>
      </c>
      <c r="B69" s="103"/>
      <c r="C69" s="103"/>
      <c r="D69" s="103" t="s">
        <v>301</v>
      </c>
      <c r="E69" s="89">
        <f>SUM(E70:E70)</f>
        <v>130000</v>
      </c>
      <c r="F69" s="89">
        <f>SUM(F70:F70)</f>
        <v>130000</v>
      </c>
      <c r="G69" s="89">
        <f>SUM(G70:G70)</f>
        <v>0</v>
      </c>
      <c r="H69" s="89">
        <f>SUM(H70:H70)</f>
        <v>0</v>
      </c>
    </row>
    <row r="70" spans="1:11" ht="16.5" thickBot="1">
      <c r="A70" s="82">
        <v>52</v>
      </c>
      <c r="B70" s="83"/>
      <c r="C70" s="83"/>
      <c r="D70" s="264" t="s">
        <v>228</v>
      </c>
      <c r="E70" s="79">
        <f>F70+G70+H70</f>
        <v>130000</v>
      </c>
      <c r="F70" s="101">
        <v>130000</v>
      </c>
      <c r="G70" s="79"/>
      <c r="H70" s="48"/>
      <c r="K70" s="22"/>
    </row>
    <row r="71" spans="1:8" ht="31.5">
      <c r="A71" s="224" t="s">
        <v>156</v>
      </c>
      <c r="B71" s="225"/>
      <c r="C71" s="225"/>
      <c r="D71" s="106" t="s">
        <v>156</v>
      </c>
      <c r="E71" s="86">
        <f>E72+E74</f>
        <v>10000</v>
      </c>
      <c r="F71" s="86">
        <f>F72+F74</f>
        <v>10000</v>
      </c>
      <c r="G71" s="86">
        <f>G72+G74</f>
        <v>0</v>
      </c>
      <c r="H71" s="86">
        <f>H72+H74</f>
        <v>0</v>
      </c>
    </row>
    <row r="72" spans="1:8" ht="15.75">
      <c r="A72" s="102">
        <v>92250</v>
      </c>
      <c r="B72" s="103"/>
      <c r="C72" s="103"/>
      <c r="D72" s="103" t="s">
        <v>156</v>
      </c>
      <c r="E72" s="89">
        <f>SUM(E73:E73)</f>
        <v>10000</v>
      </c>
      <c r="F72" s="89">
        <f>SUM(F73:F73)</f>
        <v>10000</v>
      </c>
      <c r="G72" s="89">
        <f>SUM(G73:G73)</f>
        <v>0</v>
      </c>
      <c r="H72" s="89">
        <f>SUM(H73:H73)</f>
        <v>0</v>
      </c>
    </row>
    <row r="73" spans="1:8" ht="16.5" thickBot="1">
      <c r="A73" s="82">
        <v>53</v>
      </c>
      <c r="B73" s="83"/>
      <c r="C73" s="83"/>
      <c r="D73" s="171" t="s">
        <v>300</v>
      </c>
      <c r="E73" s="79">
        <f>F73+G73+H73</f>
        <v>10000</v>
      </c>
      <c r="F73" s="101">
        <v>10000</v>
      </c>
      <c r="G73" s="79"/>
      <c r="H73" s="48"/>
    </row>
  </sheetData>
  <sheetProtection/>
  <mergeCells count="9">
    <mergeCell ref="E1:H1"/>
    <mergeCell ref="A3:C3"/>
    <mergeCell ref="A4:D4"/>
    <mergeCell ref="B5:D5"/>
    <mergeCell ref="A7:D7"/>
    <mergeCell ref="B8:D8"/>
    <mergeCell ref="A1:B2"/>
    <mergeCell ref="C1:C2"/>
    <mergeCell ref="D1:D2"/>
  </mergeCells>
  <printOptions/>
  <pageMargins left="0.2" right="0.2" top="0.75" bottom="0.75" header="0.3" footer="0.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92"/>
  <sheetViews>
    <sheetView zoomScalePageLayoutView="0" workbookViewId="0" topLeftCell="A69">
      <selection activeCell="A1" sqref="A1:H92"/>
    </sheetView>
  </sheetViews>
  <sheetFormatPr defaultColWidth="9.140625" defaultRowHeight="15"/>
  <cols>
    <col min="1" max="1" width="13.7109375" style="0" customWidth="1"/>
    <col min="2" max="3" width="0" style="0" hidden="1" customWidth="1"/>
    <col min="4" max="4" width="84.421875" style="0" customWidth="1"/>
    <col min="5" max="5" width="13.8515625" style="0" customWidth="1"/>
    <col min="6" max="6" width="17.28125" style="0" customWidth="1"/>
    <col min="7" max="7" width="17.7109375" style="0" customWidth="1"/>
    <col min="8" max="8" width="13.140625" style="0" customWidth="1"/>
    <col min="11" max="11" width="21.140625" style="0" customWidth="1"/>
  </cols>
  <sheetData>
    <row r="1" spans="1:8" ht="15.75">
      <c r="A1" s="310" t="s">
        <v>125</v>
      </c>
      <c r="B1" s="311"/>
      <c r="C1" s="311" t="s">
        <v>124</v>
      </c>
      <c r="D1" s="314" t="s">
        <v>130</v>
      </c>
      <c r="E1" s="302" t="s">
        <v>232</v>
      </c>
      <c r="F1" s="302"/>
      <c r="G1" s="302"/>
      <c r="H1" s="303"/>
    </row>
    <row r="2" spans="1:11" ht="31.5">
      <c r="A2" s="312"/>
      <c r="B2" s="313"/>
      <c r="C2" s="313"/>
      <c r="D2" s="315"/>
      <c r="E2" s="2" t="s">
        <v>87</v>
      </c>
      <c r="F2" s="2" t="s">
        <v>151</v>
      </c>
      <c r="G2" s="40" t="s">
        <v>152</v>
      </c>
      <c r="H2" s="33" t="s">
        <v>3</v>
      </c>
      <c r="K2" s="2">
        <v>2022</v>
      </c>
    </row>
    <row r="3" spans="1:11" ht="15.75">
      <c r="A3" s="304"/>
      <c r="B3" s="305"/>
      <c r="C3" s="305"/>
      <c r="D3" s="41" t="s">
        <v>233</v>
      </c>
      <c r="E3" s="42">
        <f>E4+E7+E58+E61+E71+E82+E90</f>
        <v>6807412</v>
      </c>
      <c r="F3" s="42">
        <f>F4+F7+F58+F61+F71+F82+F90</f>
        <v>5552494</v>
      </c>
      <c r="G3" s="42">
        <f>G4+G7+G58+G61+G71+G82</f>
        <v>1254918</v>
      </c>
      <c r="H3" s="62">
        <f>H4+H7+H58+H61+H71</f>
        <v>0</v>
      </c>
      <c r="K3" s="138">
        <v>6807412</v>
      </c>
    </row>
    <row r="4" spans="1:11" ht="15.75">
      <c r="A4" s="306" t="s">
        <v>126</v>
      </c>
      <c r="B4" s="307"/>
      <c r="C4" s="307"/>
      <c r="D4" s="308"/>
      <c r="E4" s="44">
        <f aca="true" t="shared" si="0" ref="E4:G5">E5</f>
        <v>50000</v>
      </c>
      <c r="F4" s="44">
        <f t="shared" si="0"/>
        <v>50000</v>
      </c>
      <c r="G4" s="44">
        <f t="shared" si="0"/>
        <v>0</v>
      </c>
      <c r="H4" s="64"/>
      <c r="K4" s="22"/>
    </row>
    <row r="5" spans="1:11" ht="15.75">
      <c r="A5" s="65">
        <v>16003</v>
      </c>
      <c r="B5" s="309"/>
      <c r="C5" s="309"/>
      <c r="D5" s="309"/>
      <c r="E5" s="46">
        <f>E6</f>
        <v>50000</v>
      </c>
      <c r="F5" s="46">
        <f t="shared" si="0"/>
        <v>50000</v>
      </c>
      <c r="G5" s="46">
        <f t="shared" si="0"/>
        <v>0</v>
      </c>
      <c r="H5" s="66"/>
      <c r="K5" s="22">
        <f>E3-K3</f>
        <v>0</v>
      </c>
    </row>
    <row r="6" spans="1:11" ht="15.75">
      <c r="A6" s="67">
        <v>1</v>
      </c>
      <c r="B6" s="47"/>
      <c r="C6" s="47"/>
      <c r="D6" s="47" t="s">
        <v>127</v>
      </c>
      <c r="E6" s="48">
        <f>F6+G6+H6</f>
        <v>50000</v>
      </c>
      <c r="F6" s="48">
        <v>50000</v>
      </c>
      <c r="G6" s="48"/>
      <c r="H6" s="68"/>
      <c r="K6" s="22">
        <f>G3-1204918</f>
        <v>50000</v>
      </c>
    </row>
    <row r="7" spans="1:8" ht="15.75">
      <c r="A7" s="306" t="s">
        <v>29</v>
      </c>
      <c r="B7" s="307"/>
      <c r="C7" s="307"/>
      <c r="D7" s="308"/>
      <c r="E7" s="44">
        <f>E8</f>
        <v>4093452</v>
      </c>
      <c r="F7" s="44">
        <f>F8</f>
        <v>3308534</v>
      </c>
      <c r="G7" s="44">
        <f>G8</f>
        <v>784918</v>
      </c>
      <c r="H7" s="64">
        <f>H8</f>
        <v>0</v>
      </c>
    </row>
    <row r="8" spans="1:11" ht="15.75">
      <c r="A8" s="65">
        <v>18163</v>
      </c>
      <c r="B8" s="293" t="s">
        <v>158</v>
      </c>
      <c r="C8" s="294"/>
      <c r="D8" s="295"/>
      <c r="E8" s="46">
        <f>SUM(E9:E57)</f>
        <v>4093452</v>
      </c>
      <c r="F8" s="46">
        <f>SUM(F9:F57)</f>
        <v>3308534</v>
      </c>
      <c r="G8" s="46">
        <f>SUM(G9:G57)</f>
        <v>784918</v>
      </c>
      <c r="H8" s="66">
        <f>SUM(H9:H57)</f>
        <v>0</v>
      </c>
      <c r="K8" s="152"/>
    </row>
    <row r="9" spans="1:11" ht="15.75">
      <c r="A9" s="67">
        <v>2</v>
      </c>
      <c r="B9" s="49"/>
      <c r="C9" s="47"/>
      <c r="D9" s="99" t="s">
        <v>163</v>
      </c>
      <c r="E9" s="34">
        <f>F9+G9+H9</f>
        <v>206038</v>
      </c>
      <c r="F9" s="172"/>
      <c r="G9" s="34">
        <v>206038</v>
      </c>
      <c r="H9" s="69"/>
      <c r="K9" s="152"/>
    </row>
    <row r="10" spans="1:8" ht="15.75">
      <c r="A10" s="67">
        <v>3</v>
      </c>
      <c r="B10" s="49"/>
      <c r="C10" s="47"/>
      <c r="D10" s="266" t="s">
        <v>164</v>
      </c>
      <c r="E10" s="34">
        <f aca="true" t="shared" si="1" ref="E10:E57">F10+G10+H10</f>
        <v>80000</v>
      </c>
      <c r="F10" s="172">
        <v>80000</v>
      </c>
      <c r="G10" s="34"/>
      <c r="H10" s="69"/>
    </row>
    <row r="11" spans="1:8" ht="15.75">
      <c r="A11" s="67">
        <v>4</v>
      </c>
      <c r="B11" s="49"/>
      <c r="C11" s="47"/>
      <c r="D11" s="268" t="s">
        <v>176</v>
      </c>
      <c r="E11" s="34">
        <f t="shared" si="1"/>
        <v>200000</v>
      </c>
      <c r="F11" s="172"/>
      <c r="G11" s="34">
        <v>200000</v>
      </c>
      <c r="H11" s="69"/>
    </row>
    <row r="12" spans="1:8" ht="15.75">
      <c r="A12" s="67">
        <v>5</v>
      </c>
      <c r="B12" s="49"/>
      <c r="C12" s="47"/>
      <c r="D12" s="163" t="s">
        <v>206</v>
      </c>
      <c r="E12" s="34">
        <f t="shared" si="1"/>
        <v>35000</v>
      </c>
      <c r="F12" s="172">
        <v>35000</v>
      </c>
      <c r="G12" s="34"/>
      <c r="H12" s="69"/>
    </row>
    <row r="13" spans="1:8" ht="15.75">
      <c r="A13" s="67">
        <v>6</v>
      </c>
      <c r="B13" s="49"/>
      <c r="C13" s="47"/>
      <c r="D13" s="253" t="s">
        <v>208</v>
      </c>
      <c r="E13" s="34">
        <f t="shared" si="1"/>
        <v>15000</v>
      </c>
      <c r="F13" s="173">
        <v>15000</v>
      </c>
      <c r="G13" s="34"/>
      <c r="H13" s="69"/>
    </row>
    <row r="14" spans="1:8" ht="15.75">
      <c r="A14" s="67">
        <v>7</v>
      </c>
      <c r="B14" s="49"/>
      <c r="C14" s="47"/>
      <c r="D14" s="253" t="s">
        <v>210</v>
      </c>
      <c r="E14" s="34">
        <f t="shared" si="1"/>
        <v>20000</v>
      </c>
      <c r="F14" s="173">
        <v>20000</v>
      </c>
      <c r="G14" s="34"/>
      <c r="H14" s="69"/>
    </row>
    <row r="15" spans="1:8" ht="15.75">
      <c r="A15" s="67">
        <v>8</v>
      </c>
      <c r="B15" s="49"/>
      <c r="C15" s="47"/>
      <c r="D15" s="253" t="s">
        <v>212</v>
      </c>
      <c r="E15" s="34">
        <f t="shared" si="1"/>
        <v>75000</v>
      </c>
      <c r="F15" s="136">
        <v>75000</v>
      </c>
      <c r="G15" s="34"/>
      <c r="H15" s="69"/>
    </row>
    <row r="16" spans="1:8" ht="15.75">
      <c r="A16" s="67">
        <v>9</v>
      </c>
      <c r="B16" s="49"/>
      <c r="C16" s="47"/>
      <c r="D16" s="253" t="s">
        <v>299</v>
      </c>
      <c r="E16" s="34">
        <f t="shared" si="1"/>
        <v>150000</v>
      </c>
      <c r="F16" s="136"/>
      <c r="G16" s="34">
        <v>150000</v>
      </c>
      <c r="H16" s="69"/>
    </row>
    <row r="17" spans="1:8" ht="15.75">
      <c r="A17" s="67">
        <v>10</v>
      </c>
      <c r="B17" s="49"/>
      <c r="C17" s="47"/>
      <c r="D17" s="163" t="s">
        <v>234</v>
      </c>
      <c r="E17" s="34">
        <f t="shared" si="1"/>
        <v>76000</v>
      </c>
      <c r="F17" s="132">
        <v>76000</v>
      </c>
      <c r="G17" s="34"/>
      <c r="H17" s="69"/>
    </row>
    <row r="18" spans="1:8" ht="15.75">
      <c r="A18" s="67">
        <v>11</v>
      </c>
      <c r="B18" s="49"/>
      <c r="C18" s="47"/>
      <c r="D18" s="163" t="s">
        <v>178</v>
      </c>
      <c r="E18" s="34">
        <f t="shared" si="1"/>
        <v>93000</v>
      </c>
      <c r="F18" s="269">
        <v>93000</v>
      </c>
      <c r="G18" s="34"/>
      <c r="H18" s="69"/>
    </row>
    <row r="19" spans="1:8" ht="15.75">
      <c r="A19" s="67">
        <v>12</v>
      </c>
      <c r="B19" s="49"/>
      <c r="C19" s="47"/>
      <c r="D19" s="163" t="s">
        <v>179</v>
      </c>
      <c r="E19" s="34">
        <f t="shared" si="1"/>
        <v>92000</v>
      </c>
      <c r="F19" s="132">
        <v>92000</v>
      </c>
      <c r="G19" s="34"/>
      <c r="H19" s="69"/>
    </row>
    <row r="20" spans="1:8" ht="15.75" customHeight="1">
      <c r="A20" s="67">
        <v>13</v>
      </c>
      <c r="B20" s="49"/>
      <c r="C20" s="47"/>
      <c r="D20" s="163" t="s">
        <v>306</v>
      </c>
      <c r="E20" s="34">
        <f t="shared" si="1"/>
        <v>100000</v>
      </c>
      <c r="F20" s="173">
        <v>100000</v>
      </c>
      <c r="G20" s="51"/>
      <c r="H20" s="76"/>
    </row>
    <row r="21" spans="1:8" ht="15.75">
      <c r="A21" s="67">
        <v>14</v>
      </c>
      <c r="B21" s="49"/>
      <c r="C21" s="47"/>
      <c r="D21" s="253" t="s">
        <v>305</v>
      </c>
      <c r="E21" s="34">
        <f t="shared" si="1"/>
        <v>98000</v>
      </c>
      <c r="F21" s="136">
        <v>98000</v>
      </c>
      <c r="G21" s="51"/>
      <c r="H21" s="76"/>
    </row>
    <row r="22" spans="1:8" ht="15.75">
      <c r="A22" s="67">
        <v>15</v>
      </c>
      <c r="B22" s="49"/>
      <c r="C22" s="47"/>
      <c r="D22" s="253" t="s">
        <v>236</v>
      </c>
      <c r="E22" s="34">
        <f t="shared" si="1"/>
        <v>110000</v>
      </c>
      <c r="F22" s="136">
        <v>110000</v>
      </c>
      <c r="G22" s="51"/>
      <c r="H22" s="76"/>
    </row>
    <row r="23" spans="1:8" ht="15.75">
      <c r="A23" s="67">
        <v>16</v>
      </c>
      <c r="B23" s="49"/>
      <c r="C23" s="47"/>
      <c r="D23" s="253" t="s">
        <v>237</v>
      </c>
      <c r="E23" s="34">
        <f t="shared" si="1"/>
        <v>120000</v>
      </c>
      <c r="F23" s="136">
        <v>120000</v>
      </c>
      <c r="G23" s="51"/>
      <c r="H23" s="76"/>
    </row>
    <row r="24" spans="1:8" ht="15.75">
      <c r="A24" s="67">
        <v>17</v>
      </c>
      <c r="B24" s="49"/>
      <c r="C24" s="47"/>
      <c r="D24" s="253" t="s">
        <v>238</v>
      </c>
      <c r="E24" s="34">
        <f t="shared" si="1"/>
        <v>80000</v>
      </c>
      <c r="F24" s="136">
        <v>80000</v>
      </c>
      <c r="G24" s="34"/>
      <c r="H24" s="69"/>
    </row>
    <row r="25" spans="1:8" ht="15.75">
      <c r="A25" s="67">
        <v>18</v>
      </c>
      <c r="B25" s="49"/>
      <c r="C25" s="47"/>
      <c r="D25" s="253" t="s">
        <v>304</v>
      </c>
      <c r="E25" s="34">
        <f t="shared" si="1"/>
        <v>70000</v>
      </c>
      <c r="F25" s="136">
        <v>70000</v>
      </c>
      <c r="G25" s="34"/>
      <c r="H25" s="69"/>
    </row>
    <row r="26" spans="1:8" ht="15.75">
      <c r="A26" s="67">
        <v>19</v>
      </c>
      <c r="B26" s="49"/>
      <c r="C26" s="47"/>
      <c r="D26" s="253" t="s">
        <v>240</v>
      </c>
      <c r="E26" s="34">
        <f t="shared" si="1"/>
        <v>120000</v>
      </c>
      <c r="F26" s="136">
        <v>70000</v>
      </c>
      <c r="G26" s="51">
        <v>50000</v>
      </c>
      <c r="H26" s="76"/>
    </row>
    <row r="27" spans="1:8" ht="15.75">
      <c r="A27" s="67">
        <v>20</v>
      </c>
      <c r="B27" s="49"/>
      <c r="C27" s="47"/>
      <c r="D27" s="253" t="s">
        <v>241</v>
      </c>
      <c r="E27" s="34">
        <f t="shared" si="1"/>
        <v>35000</v>
      </c>
      <c r="F27" s="136">
        <v>35000</v>
      </c>
      <c r="G27" s="51"/>
      <c r="H27" s="76"/>
    </row>
    <row r="28" spans="1:8" ht="15.75">
      <c r="A28" s="67">
        <v>21</v>
      </c>
      <c r="B28" s="49"/>
      <c r="C28" s="47"/>
      <c r="D28" s="253" t="s">
        <v>242</v>
      </c>
      <c r="E28" s="34">
        <f t="shared" si="1"/>
        <v>94000</v>
      </c>
      <c r="F28" s="136">
        <v>94000</v>
      </c>
      <c r="G28" s="51"/>
      <c r="H28" s="76"/>
    </row>
    <row r="29" spans="1:8" ht="15.75">
      <c r="A29" s="67">
        <v>22</v>
      </c>
      <c r="B29" s="49"/>
      <c r="C29" s="47"/>
      <c r="D29" s="253" t="s">
        <v>243</v>
      </c>
      <c r="E29" s="34">
        <f t="shared" si="1"/>
        <v>120000</v>
      </c>
      <c r="F29" s="136">
        <v>120000</v>
      </c>
      <c r="G29" s="52"/>
      <c r="H29" s="76"/>
    </row>
    <row r="30" spans="1:8" ht="15.75">
      <c r="A30" s="67">
        <v>23</v>
      </c>
      <c r="B30" s="49"/>
      <c r="C30" s="47"/>
      <c r="D30" s="253" t="s">
        <v>244</v>
      </c>
      <c r="E30" s="34">
        <f t="shared" si="1"/>
        <v>78000</v>
      </c>
      <c r="F30" s="136">
        <v>78000</v>
      </c>
      <c r="G30" s="61"/>
      <c r="H30" s="77"/>
    </row>
    <row r="31" spans="1:8" ht="15.75">
      <c r="A31" s="67">
        <v>24</v>
      </c>
      <c r="B31" s="49"/>
      <c r="C31" s="47"/>
      <c r="D31" s="253" t="s">
        <v>245</v>
      </c>
      <c r="E31" s="34">
        <f t="shared" si="1"/>
        <v>45000</v>
      </c>
      <c r="F31" s="136">
        <v>45000</v>
      </c>
      <c r="G31" s="52"/>
      <c r="H31" s="69"/>
    </row>
    <row r="32" spans="1:8" ht="15.75">
      <c r="A32" s="67">
        <v>25</v>
      </c>
      <c r="B32" s="49"/>
      <c r="C32" s="47"/>
      <c r="D32" s="253" t="s">
        <v>213</v>
      </c>
      <c r="E32" s="34">
        <f t="shared" si="1"/>
        <v>25000</v>
      </c>
      <c r="F32" s="136">
        <v>25000</v>
      </c>
      <c r="G32" s="34"/>
      <c r="H32" s="69"/>
    </row>
    <row r="33" spans="1:8" ht="15.75">
      <c r="A33" s="67">
        <v>26</v>
      </c>
      <c r="B33" s="49"/>
      <c r="C33" s="47"/>
      <c r="D33" s="253" t="s">
        <v>307</v>
      </c>
      <c r="E33" s="34">
        <f t="shared" si="1"/>
        <v>97000</v>
      </c>
      <c r="F33" s="136">
        <v>97000</v>
      </c>
      <c r="G33" s="34"/>
      <c r="H33" s="69"/>
    </row>
    <row r="34" spans="1:8" ht="15.75">
      <c r="A34" s="67">
        <v>27</v>
      </c>
      <c r="B34" s="49"/>
      <c r="C34" s="47"/>
      <c r="D34" s="253" t="s">
        <v>246</v>
      </c>
      <c r="E34" s="34">
        <f t="shared" si="1"/>
        <v>92000</v>
      </c>
      <c r="F34" s="136">
        <v>92000</v>
      </c>
      <c r="G34" s="34"/>
      <c r="H34" s="69"/>
    </row>
    <row r="35" spans="1:8" ht="15.75">
      <c r="A35" s="67">
        <v>28</v>
      </c>
      <c r="B35" s="49"/>
      <c r="C35" s="47"/>
      <c r="D35" s="253" t="s">
        <v>247</v>
      </c>
      <c r="E35" s="34">
        <f t="shared" si="1"/>
        <v>55000</v>
      </c>
      <c r="F35" s="136">
        <v>55000</v>
      </c>
      <c r="G35" s="34"/>
      <c r="H35" s="69"/>
    </row>
    <row r="36" spans="1:8" ht="15.75">
      <c r="A36" s="67">
        <v>29</v>
      </c>
      <c r="B36" s="49"/>
      <c r="C36" s="47"/>
      <c r="D36" s="253" t="s">
        <v>248</v>
      </c>
      <c r="E36" s="34">
        <f t="shared" si="1"/>
        <v>48000</v>
      </c>
      <c r="F36" s="136">
        <v>48000</v>
      </c>
      <c r="G36" s="34"/>
      <c r="H36" s="69"/>
    </row>
    <row r="37" spans="1:8" ht="15.75">
      <c r="A37" s="67">
        <v>30</v>
      </c>
      <c r="B37" s="49"/>
      <c r="C37" s="47"/>
      <c r="D37" s="253" t="s">
        <v>249</v>
      </c>
      <c r="E37" s="34">
        <f t="shared" si="1"/>
        <v>58000</v>
      </c>
      <c r="F37" s="136">
        <v>58000</v>
      </c>
      <c r="G37" s="34"/>
      <c r="H37" s="69"/>
    </row>
    <row r="38" spans="1:8" ht="15.75">
      <c r="A38" s="67">
        <v>31</v>
      </c>
      <c r="B38" s="49"/>
      <c r="C38" s="47"/>
      <c r="D38" s="253" t="s">
        <v>250</v>
      </c>
      <c r="E38" s="34">
        <f t="shared" si="1"/>
        <v>68000</v>
      </c>
      <c r="F38" s="136">
        <v>68000</v>
      </c>
      <c r="G38" s="34"/>
      <c r="H38" s="69"/>
    </row>
    <row r="39" spans="1:8" ht="15.75">
      <c r="A39" s="67">
        <v>32</v>
      </c>
      <c r="B39" s="49"/>
      <c r="C39" s="47"/>
      <c r="D39" s="253" t="s">
        <v>251</v>
      </c>
      <c r="E39" s="34">
        <f t="shared" si="1"/>
        <v>73000</v>
      </c>
      <c r="F39" s="136">
        <v>73000</v>
      </c>
      <c r="G39" s="34"/>
      <c r="H39" s="69"/>
    </row>
    <row r="40" spans="1:8" ht="15.75">
      <c r="A40" s="67">
        <v>33</v>
      </c>
      <c r="B40" s="49"/>
      <c r="C40" s="47"/>
      <c r="D40" s="253" t="s">
        <v>252</v>
      </c>
      <c r="E40" s="34">
        <f t="shared" si="1"/>
        <v>120000</v>
      </c>
      <c r="F40" s="136">
        <v>120000</v>
      </c>
      <c r="G40" s="34"/>
      <c r="H40" s="69"/>
    </row>
    <row r="41" spans="1:8" ht="15.75">
      <c r="A41" s="67">
        <v>34</v>
      </c>
      <c r="B41" s="49"/>
      <c r="C41" s="47"/>
      <c r="D41" s="253" t="s">
        <v>253</v>
      </c>
      <c r="E41" s="34">
        <f t="shared" si="1"/>
        <v>76000</v>
      </c>
      <c r="F41" s="136">
        <v>76000</v>
      </c>
      <c r="G41" s="34"/>
      <c r="H41" s="69"/>
    </row>
    <row r="42" spans="1:8" ht="15.75">
      <c r="A42" s="67">
        <v>35</v>
      </c>
      <c r="B42" s="49"/>
      <c r="C42" s="47"/>
      <c r="D42" s="253" t="s">
        <v>254</v>
      </c>
      <c r="E42" s="34">
        <f t="shared" si="1"/>
        <v>120000</v>
      </c>
      <c r="F42" s="136">
        <v>120000</v>
      </c>
      <c r="G42" s="34"/>
      <c r="H42" s="69"/>
    </row>
    <row r="43" spans="1:8" ht="15.75">
      <c r="A43" s="67">
        <v>36</v>
      </c>
      <c r="B43" s="49"/>
      <c r="C43" s="47"/>
      <c r="D43" s="253" t="s">
        <v>255</v>
      </c>
      <c r="E43" s="34">
        <f t="shared" si="1"/>
        <v>63000</v>
      </c>
      <c r="F43" s="136">
        <v>63000</v>
      </c>
      <c r="G43" s="34"/>
      <c r="H43" s="69"/>
    </row>
    <row r="44" spans="1:8" ht="15.75">
      <c r="A44" s="67">
        <v>37</v>
      </c>
      <c r="B44" s="49"/>
      <c r="C44" s="47"/>
      <c r="D44" s="253" t="s">
        <v>217</v>
      </c>
      <c r="E44" s="34">
        <f t="shared" si="1"/>
        <v>110000</v>
      </c>
      <c r="F44" s="136">
        <v>110000</v>
      </c>
      <c r="G44" s="34"/>
      <c r="H44" s="69"/>
    </row>
    <row r="45" spans="1:8" ht="15.75">
      <c r="A45" s="67">
        <v>38</v>
      </c>
      <c r="B45" s="49"/>
      <c r="C45" s="47"/>
      <c r="D45" s="253" t="s">
        <v>218</v>
      </c>
      <c r="E45" s="34">
        <f t="shared" si="1"/>
        <v>35000</v>
      </c>
      <c r="F45" s="136">
        <v>35000</v>
      </c>
      <c r="G45" s="34"/>
      <c r="H45" s="69"/>
    </row>
    <row r="46" spans="1:8" ht="15.75">
      <c r="A46" s="67">
        <v>39</v>
      </c>
      <c r="B46" s="49"/>
      <c r="C46" s="47"/>
      <c r="D46" s="253" t="s">
        <v>220</v>
      </c>
      <c r="E46" s="34">
        <f t="shared" si="1"/>
        <v>180000</v>
      </c>
      <c r="F46" s="136">
        <f>180000-178880</f>
        <v>1120</v>
      </c>
      <c r="G46" s="34">
        <v>178880</v>
      </c>
      <c r="H46" s="69"/>
    </row>
    <row r="47" spans="1:8" ht="15.75">
      <c r="A47" s="67">
        <v>40</v>
      </c>
      <c r="B47" s="49"/>
      <c r="C47" s="47"/>
      <c r="D47" s="253" t="s">
        <v>293</v>
      </c>
      <c r="E47" s="34">
        <f t="shared" si="1"/>
        <v>80000</v>
      </c>
      <c r="F47" s="136">
        <v>80000</v>
      </c>
      <c r="G47" s="34"/>
      <c r="H47" s="69"/>
    </row>
    <row r="48" spans="1:8" ht="15.75">
      <c r="A48" s="67">
        <v>41</v>
      </c>
      <c r="B48" s="49"/>
      <c r="C48" s="47"/>
      <c r="D48" s="253" t="s">
        <v>256</v>
      </c>
      <c r="E48" s="34">
        <f t="shared" si="1"/>
        <v>80000</v>
      </c>
      <c r="F48" s="136">
        <v>80000</v>
      </c>
      <c r="G48" s="34"/>
      <c r="H48" s="69"/>
    </row>
    <row r="49" spans="1:8" ht="15.75">
      <c r="A49" s="67">
        <v>42</v>
      </c>
      <c r="B49" s="49"/>
      <c r="C49" s="47"/>
      <c r="D49" s="253" t="s">
        <v>257</v>
      </c>
      <c r="E49" s="34">
        <f t="shared" si="1"/>
        <v>61000</v>
      </c>
      <c r="F49" s="136">
        <v>61000</v>
      </c>
      <c r="G49" s="34"/>
      <c r="H49" s="69"/>
    </row>
    <row r="50" spans="1:8" ht="15.75">
      <c r="A50" s="67">
        <v>43</v>
      </c>
      <c r="B50" s="49"/>
      <c r="C50" s="47"/>
      <c r="D50" s="253" t="s">
        <v>258</v>
      </c>
      <c r="E50" s="34">
        <f t="shared" si="1"/>
        <v>60414</v>
      </c>
      <c r="F50" s="136">
        <v>60414</v>
      </c>
      <c r="G50" s="34"/>
      <c r="H50" s="69"/>
    </row>
    <row r="51" spans="1:8" ht="15.75">
      <c r="A51" s="67">
        <v>44</v>
      </c>
      <c r="B51" s="49"/>
      <c r="C51" s="47"/>
      <c r="D51" s="253" t="s">
        <v>221</v>
      </c>
      <c r="E51" s="34">
        <f t="shared" si="1"/>
        <v>80000</v>
      </c>
      <c r="F51" s="136">
        <v>80000</v>
      </c>
      <c r="G51" s="34"/>
      <c r="H51" s="69"/>
    </row>
    <row r="52" spans="1:8" ht="15.75">
      <c r="A52" s="67">
        <v>45</v>
      </c>
      <c r="B52" s="49"/>
      <c r="C52" s="47"/>
      <c r="D52" s="253" t="s">
        <v>259</v>
      </c>
      <c r="E52" s="34">
        <f t="shared" si="1"/>
        <v>45000</v>
      </c>
      <c r="F52" s="136">
        <v>45000</v>
      </c>
      <c r="G52" s="34"/>
      <c r="H52" s="69"/>
    </row>
    <row r="53" spans="1:8" ht="15.75">
      <c r="A53" s="67">
        <v>46</v>
      </c>
      <c r="B53" s="49"/>
      <c r="C53" s="47"/>
      <c r="D53" s="253" t="s">
        <v>260</v>
      </c>
      <c r="E53" s="34">
        <f t="shared" si="1"/>
        <v>25000</v>
      </c>
      <c r="F53" s="136">
        <v>25000</v>
      </c>
      <c r="G53" s="34"/>
      <c r="H53" s="69"/>
    </row>
    <row r="54" spans="1:8" ht="15.75">
      <c r="A54" s="67">
        <v>47</v>
      </c>
      <c r="B54" s="49"/>
      <c r="C54" s="47"/>
      <c r="D54" s="253" t="s">
        <v>261</v>
      </c>
      <c r="E54" s="34">
        <f t="shared" si="1"/>
        <v>80000</v>
      </c>
      <c r="F54" s="136">
        <v>80000</v>
      </c>
      <c r="G54" s="34"/>
      <c r="H54" s="69"/>
    </row>
    <row r="55" spans="1:8" ht="15.75">
      <c r="A55" s="67">
        <v>48</v>
      </c>
      <c r="B55" s="49"/>
      <c r="C55" s="47"/>
      <c r="D55" s="253" t="s">
        <v>303</v>
      </c>
      <c r="E55" s="34">
        <f t="shared" si="1"/>
        <v>80000</v>
      </c>
      <c r="F55" s="136">
        <v>80000</v>
      </c>
      <c r="G55" s="34"/>
      <c r="H55" s="69"/>
    </row>
    <row r="56" spans="1:8" ht="15.75">
      <c r="A56" s="67">
        <v>49</v>
      </c>
      <c r="B56" s="49"/>
      <c r="C56" s="47"/>
      <c r="D56" s="253" t="s">
        <v>263</v>
      </c>
      <c r="E56" s="34">
        <f t="shared" si="1"/>
        <v>90000</v>
      </c>
      <c r="F56" s="136">
        <v>90000</v>
      </c>
      <c r="G56" s="34"/>
      <c r="H56" s="69"/>
    </row>
    <row r="57" spans="1:8" ht="15.75">
      <c r="A57" s="67">
        <v>50</v>
      </c>
      <c r="B57" s="49"/>
      <c r="C57" s="47"/>
      <c r="D57" s="256" t="s">
        <v>264</v>
      </c>
      <c r="E57" s="34">
        <f t="shared" si="1"/>
        <v>80000</v>
      </c>
      <c r="F57" s="252">
        <v>80000</v>
      </c>
      <c r="G57" s="34"/>
      <c r="H57" s="69"/>
    </row>
    <row r="58" spans="1:8" ht="47.25">
      <c r="A58" s="63" t="s">
        <v>131</v>
      </c>
      <c r="B58" s="43"/>
      <c r="C58" s="43"/>
      <c r="D58" s="106" t="s">
        <v>103</v>
      </c>
      <c r="E58" s="44">
        <f aca="true" t="shared" si="2" ref="E58:H59">E59</f>
        <v>150000</v>
      </c>
      <c r="F58" s="44">
        <f t="shared" si="2"/>
        <v>100000</v>
      </c>
      <c r="G58" s="44">
        <f t="shared" si="2"/>
        <v>50000</v>
      </c>
      <c r="H58" s="64">
        <f t="shared" si="2"/>
        <v>0</v>
      </c>
    </row>
    <row r="59" spans="1:8" ht="15.75">
      <c r="A59" s="65">
        <v>66320</v>
      </c>
      <c r="B59" s="45"/>
      <c r="C59" s="45"/>
      <c r="D59" s="45"/>
      <c r="E59" s="46">
        <f t="shared" si="2"/>
        <v>150000</v>
      </c>
      <c r="F59" s="46">
        <f t="shared" si="2"/>
        <v>100000</v>
      </c>
      <c r="G59" s="46">
        <f t="shared" si="2"/>
        <v>50000</v>
      </c>
      <c r="H59" s="66">
        <f t="shared" si="2"/>
        <v>0</v>
      </c>
    </row>
    <row r="60" spans="1:8" ht="15.75">
      <c r="A60" s="67">
        <v>51</v>
      </c>
      <c r="B60" s="49"/>
      <c r="C60" s="49"/>
      <c r="D60" s="158" t="s">
        <v>165</v>
      </c>
      <c r="E60" s="55">
        <f>F60+G60+H60</f>
        <v>150000</v>
      </c>
      <c r="F60" s="174">
        <v>100000</v>
      </c>
      <c r="G60" s="55">
        <v>50000</v>
      </c>
      <c r="H60" s="70"/>
    </row>
    <row r="61" spans="1:8" ht="31.5">
      <c r="A61" s="63" t="s">
        <v>128</v>
      </c>
      <c r="B61" s="43"/>
      <c r="C61" s="43"/>
      <c r="D61" s="106" t="s">
        <v>159</v>
      </c>
      <c r="E61" s="44">
        <f>E62</f>
        <v>1125000</v>
      </c>
      <c r="F61" s="44">
        <f>F62</f>
        <v>705000</v>
      </c>
      <c r="G61" s="44">
        <f>G62</f>
        <v>420000</v>
      </c>
      <c r="H61" s="64"/>
    </row>
    <row r="62" spans="1:11" ht="15.75">
      <c r="A62" s="65">
        <v>85003</v>
      </c>
      <c r="B62" s="45"/>
      <c r="C62" s="45"/>
      <c r="D62" s="45"/>
      <c r="E62" s="46">
        <f>SUM(E63:E70)</f>
        <v>1125000</v>
      </c>
      <c r="F62" s="46">
        <f>SUM(F63:F70)</f>
        <v>705000</v>
      </c>
      <c r="G62" s="46">
        <f>SUM(G63:G70)</f>
        <v>420000</v>
      </c>
      <c r="H62" s="66"/>
      <c r="K62" s="152"/>
    </row>
    <row r="63" spans="1:11" ht="15.75">
      <c r="A63" s="71">
        <v>52</v>
      </c>
      <c r="B63" s="56"/>
      <c r="C63" s="57"/>
      <c r="D63" s="266" t="s">
        <v>309</v>
      </c>
      <c r="E63" s="50">
        <f>F63+G63+H63</f>
        <v>95000</v>
      </c>
      <c r="F63" s="169">
        <v>95000</v>
      </c>
      <c r="G63" s="50"/>
      <c r="H63" s="72"/>
      <c r="K63" s="153"/>
    </row>
    <row r="64" spans="1:11" ht="15.75">
      <c r="A64" s="71">
        <v>53</v>
      </c>
      <c r="B64" s="56"/>
      <c r="C64" s="57"/>
      <c r="D64" s="163" t="s">
        <v>265</v>
      </c>
      <c r="E64" s="50">
        <f aca="true" t="shared" si="3" ref="E64:E70">F64+G64+H64</f>
        <v>100000</v>
      </c>
      <c r="F64" s="169">
        <v>100000</v>
      </c>
      <c r="G64" s="50"/>
      <c r="H64" s="72"/>
      <c r="K64" s="153"/>
    </row>
    <row r="65" spans="1:11" ht="15.75">
      <c r="A65" s="71">
        <v>54</v>
      </c>
      <c r="B65" s="56"/>
      <c r="C65" s="57"/>
      <c r="D65" s="163" t="s">
        <v>266</v>
      </c>
      <c r="E65" s="50">
        <f t="shared" si="3"/>
        <v>130000</v>
      </c>
      <c r="F65" s="169">
        <v>130000</v>
      </c>
      <c r="G65" s="50"/>
      <c r="H65" s="72"/>
      <c r="K65" s="153"/>
    </row>
    <row r="66" spans="1:11" ht="15.75">
      <c r="A66" s="71">
        <v>55</v>
      </c>
      <c r="B66" s="56"/>
      <c r="C66" s="57"/>
      <c r="D66" s="158" t="s">
        <v>267</v>
      </c>
      <c r="E66" s="50">
        <f t="shared" si="3"/>
        <v>130000</v>
      </c>
      <c r="F66" s="257">
        <v>130000</v>
      </c>
      <c r="G66" s="50"/>
      <c r="H66" s="72"/>
      <c r="K66" s="153"/>
    </row>
    <row r="67" spans="1:11" ht="15.75">
      <c r="A67" s="71">
        <v>56</v>
      </c>
      <c r="B67" s="56"/>
      <c r="C67" s="57"/>
      <c r="D67" s="163" t="s">
        <v>182</v>
      </c>
      <c r="E67" s="50">
        <f t="shared" si="3"/>
        <v>120000</v>
      </c>
      <c r="F67" s="169"/>
      <c r="G67" s="50">
        <v>120000</v>
      </c>
      <c r="H67" s="72"/>
      <c r="K67" s="153"/>
    </row>
    <row r="68" spans="1:11" ht="15.75">
      <c r="A68" s="71">
        <v>57</v>
      </c>
      <c r="B68" s="56"/>
      <c r="C68" s="57"/>
      <c r="D68" s="163" t="s">
        <v>268</v>
      </c>
      <c r="E68" s="50">
        <f t="shared" si="3"/>
        <v>180000</v>
      </c>
      <c r="F68" s="169"/>
      <c r="G68" s="50">
        <v>180000</v>
      </c>
      <c r="H68" s="72"/>
      <c r="K68" s="153"/>
    </row>
    <row r="69" spans="1:11" ht="15.75">
      <c r="A69" s="71">
        <v>58</v>
      </c>
      <c r="B69" s="56"/>
      <c r="C69" s="57"/>
      <c r="D69" s="163" t="s">
        <v>269</v>
      </c>
      <c r="E69" s="50">
        <f t="shared" si="3"/>
        <v>120000</v>
      </c>
      <c r="F69" s="169"/>
      <c r="G69" s="50">
        <v>120000</v>
      </c>
      <c r="H69" s="72"/>
      <c r="K69" s="153"/>
    </row>
    <row r="70" spans="1:11" ht="15.75">
      <c r="A70" s="71">
        <v>59</v>
      </c>
      <c r="B70" s="56"/>
      <c r="C70" s="57"/>
      <c r="D70" s="266" t="s">
        <v>302</v>
      </c>
      <c r="E70" s="50">
        <f t="shared" si="3"/>
        <v>250000</v>
      </c>
      <c r="F70" s="169">
        <v>250000</v>
      </c>
      <c r="G70" s="50"/>
      <c r="H70" s="72"/>
      <c r="K70" s="142"/>
    </row>
    <row r="71" spans="1:11" ht="31.5">
      <c r="A71" s="63" t="s">
        <v>120</v>
      </c>
      <c r="B71" s="43"/>
      <c r="C71" s="43"/>
      <c r="D71" s="123" t="s">
        <v>120</v>
      </c>
      <c r="E71" s="44">
        <f>E77+E72</f>
        <v>755000</v>
      </c>
      <c r="F71" s="44">
        <f>F77+F72</f>
        <v>755000</v>
      </c>
      <c r="G71" s="44">
        <f>G77</f>
        <v>0</v>
      </c>
      <c r="H71" s="64"/>
      <c r="K71" s="151"/>
    </row>
    <row r="72" spans="1:11" ht="15.75">
      <c r="A72" s="102">
        <v>92250</v>
      </c>
      <c r="B72" s="103"/>
      <c r="C72" s="103"/>
      <c r="D72" s="103" t="s">
        <v>154</v>
      </c>
      <c r="E72" s="89">
        <f>SUM(E73:E76)</f>
        <v>450000</v>
      </c>
      <c r="F72" s="89">
        <f>SUM(F73:F76)</f>
        <v>450000</v>
      </c>
      <c r="G72" s="89">
        <f>SUM(G73:G76)</f>
        <v>0</v>
      </c>
      <c r="H72" s="89">
        <f>SUM(H76:H76)</f>
        <v>0</v>
      </c>
      <c r="K72" s="151"/>
    </row>
    <row r="73" spans="1:11" ht="15.75">
      <c r="A73" s="178">
        <v>60</v>
      </c>
      <c r="B73" s="176"/>
      <c r="C73" s="176"/>
      <c r="D73" s="160" t="s">
        <v>270</v>
      </c>
      <c r="E73" s="80">
        <f>F73</f>
        <v>100000</v>
      </c>
      <c r="F73" s="165">
        <v>100000</v>
      </c>
      <c r="G73" s="112"/>
      <c r="H73" s="100"/>
      <c r="K73" s="151"/>
    </row>
    <row r="74" spans="1:11" ht="15.75">
      <c r="A74" s="178">
        <v>61</v>
      </c>
      <c r="B74" s="176"/>
      <c r="C74" s="176"/>
      <c r="D74" s="160" t="s">
        <v>271</v>
      </c>
      <c r="E74" s="80">
        <f>F74</f>
        <v>100000</v>
      </c>
      <c r="F74" s="165">
        <v>100000</v>
      </c>
      <c r="G74" s="112"/>
      <c r="H74" s="100"/>
      <c r="K74" s="151"/>
    </row>
    <row r="75" spans="1:11" ht="15.75">
      <c r="A75" s="178">
        <v>62</v>
      </c>
      <c r="B75" s="176"/>
      <c r="C75" s="176"/>
      <c r="D75" s="160" t="s">
        <v>272</v>
      </c>
      <c r="E75" s="80">
        <f>F75</f>
        <v>100000</v>
      </c>
      <c r="F75" s="165">
        <v>100000</v>
      </c>
      <c r="G75" s="112"/>
      <c r="H75" s="100"/>
      <c r="K75" s="151"/>
    </row>
    <row r="76" spans="1:11" ht="15.75">
      <c r="A76" s="178">
        <v>63</v>
      </c>
      <c r="B76" s="176"/>
      <c r="C76" s="176"/>
      <c r="D76" s="160" t="s">
        <v>181</v>
      </c>
      <c r="E76" s="80">
        <f>F76</f>
        <v>150000</v>
      </c>
      <c r="F76" s="136">
        <v>150000</v>
      </c>
      <c r="G76" s="112"/>
      <c r="H76" s="100"/>
      <c r="K76" s="151"/>
    </row>
    <row r="77" spans="1:11" ht="15.75">
      <c r="A77" s="74">
        <v>93060</v>
      </c>
      <c r="B77" s="59"/>
      <c r="C77" s="59"/>
      <c r="D77" s="59" t="s">
        <v>129</v>
      </c>
      <c r="E77" s="60">
        <f>SUM(E78:E81)</f>
        <v>305000</v>
      </c>
      <c r="F77" s="60">
        <f>SUM(F78:F81)</f>
        <v>305000</v>
      </c>
      <c r="G77" s="60">
        <f>SUM(G78:G81)</f>
        <v>0</v>
      </c>
      <c r="H77" s="75">
        <f>SUM(H78)</f>
        <v>0</v>
      </c>
      <c r="K77" s="152"/>
    </row>
    <row r="78" spans="1:11" ht="15.75">
      <c r="A78" s="108">
        <v>64</v>
      </c>
      <c r="B78" s="109"/>
      <c r="C78" s="109"/>
      <c r="D78" s="160" t="s">
        <v>273</v>
      </c>
      <c r="E78" s="115">
        <f>F78+G78+H78</f>
        <v>135000</v>
      </c>
      <c r="F78" s="165">
        <v>135000</v>
      </c>
      <c r="G78" s="110"/>
      <c r="H78" s="111"/>
      <c r="K78" s="142"/>
    </row>
    <row r="79" spans="1:11" ht="15.75">
      <c r="A79" s="108">
        <v>65</v>
      </c>
      <c r="B79" s="109"/>
      <c r="C79" s="109"/>
      <c r="D79" s="255" t="s">
        <v>227</v>
      </c>
      <c r="E79" s="115">
        <f>F79+G79+H79</f>
        <v>35000</v>
      </c>
      <c r="F79" s="165">
        <v>35000</v>
      </c>
      <c r="G79" s="110"/>
      <c r="H79" s="111"/>
      <c r="K79" s="142"/>
    </row>
    <row r="80" spans="1:11" ht="15.75">
      <c r="A80" s="108">
        <v>66</v>
      </c>
      <c r="B80" s="109"/>
      <c r="C80" s="109"/>
      <c r="D80" s="160" t="s">
        <v>274</v>
      </c>
      <c r="E80" s="115">
        <f>F80+G80+H80</f>
        <v>35000</v>
      </c>
      <c r="F80" s="165">
        <v>35000</v>
      </c>
      <c r="G80" s="115"/>
      <c r="H80" s="111"/>
      <c r="K80" s="142"/>
    </row>
    <row r="81" spans="1:11" ht="15.75">
      <c r="A81" s="108">
        <v>67</v>
      </c>
      <c r="B81" s="109"/>
      <c r="C81" s="109"/>
      <c r="D81" s="160" t="s">
        <v>275</v>
      </c>
      <c r="E81" s="115">
        <f>F81+G81+H81</f>
        <v>100000</v>
      </c>
      <c r="F81" s="165">
        <v>100000</v>
      </c>
      <c r="G81" s="110"/>
      <c r="H81" s="111"/>
      <c r="K81" s="142"/>
    </row>
    <row r="82" spans="1:11" ht="47.25">
      <c r="A82" s="94" t="s">
        <v>231</v>
      </c>
      <c r="B82" s="95"/>
      <c r="C82" s="95"/>
      <c r="D82" s="106" t="s">
        <v>153</v>
      </c>
      <c r="E82" s="86">
        <f>E83</f>
        <v>623960</v>
      </c>
      <c r="F82" s="86">
        <f>F83</f>
        <v>623960</v>
      </c>
      <c r="G82" s="86">
        <f>G83</f>
        <v>0</v>
      </c>
      <c r="H82" s="87"/>
      <c r="K82" s="142"/>
    </row>
    <row r="83" spans="1:11" ht="15.75">
      <c r="A83" s="88">
        <v>730</v>
      </c>
      <c r="B83" s="107"/>
      <c r="C83" s="107"/>
      <c r="D83" s="107" t="s">
        <v>153</v>
      </c>
      <c r="E83" s="89">
        <f>E84+E85+E86+E88+E89+E87</f>
        <v>623960</v>
      </c>
      <c r="F83" s="89">
        <f>F84+F85+F86+F88+F89+F87</f>
        <v>623960</v>
      </c>
      <c r="G83" s="89">
        <f>G84+G89</f>
        <v>0</v>
      </c>
      <c r="H83" s="90"/>
      <c r="K83" s="142"/>
    </row>
    <row r="84" spans="1:11" ht="15.75">
      <c r="A84" s="97">
        <v>68</v>
      </c>
      <c r="B84" s="98"/>
      <c r="C84" s="98"/>
      <c r="D84" s="163" t="s">
        <v>222</v>
      </c>
      <c r="E84" s="80">
        <f aca="true" t="shared" si="4" ref="E84:E89">F84+G84+H84</f>
        <v>80000</v>
      </c>
      <c r="F84" s="174">
        <v>80000</v>
      </c>
      <c r="G84" s="112"/>
      <c r="H84" s="100"/>
      <c r="K84" s="142"/>
    </row>
    <row r="85" spans="1:11" ht="15.75">
      <c r="A85" s="97">
        <v>69</v>
      </c>
      <c r="B85" s="98"/>
      <c r="C85" s="98"/>
      <c r="D85" s="166" t="s">
        <v>276</v>
      </c>
      <c r="E85" s="80">
        <f t="shared" si="4"/>
        <v>120000</v>
      </c>
      <c r="F85" s="174">
        <v>120000</v>
      </c>
      <c r="G85" s="112"/>
      <c r="H85" s="100"/>
      <c r="K85" s="142"/>
    </row>
    <row r="86" spans="1:11" ht="15.75">
      <c r="A86" s="97">
        <v>70</v>
      </c>
      <c r="B86" s="98"/>
      <c r="C86" s="98"/>
      <c r="D86" s="166" t="s">
        <v>223</v>
      </c>
      <c r="E86" s="80">
        <f t="shared" si="4"/>
        <v>30000</v>
      </c>
      <c r="F86" s="174">
        <v>30000</v>
      </c>
      <c r="G86" s="112"/>
      <c r="H86" s="100"/>
      <c r="K86" s="142"/>
    </row>
    <row r="87" spans="1:11" ht="15.75">
      <c r="A87" s="97">
        <v>71</v>
      </c>
      <c r="B87" s="98"/>
      <c r="C87" s="98"/>
      <c r="D87" s="166" t="s">
        <v>277</v>
      </c>
      <c r="E87" s="80">
        <f t="shared" si="4"/>
        <v>150000</v>
      </c>
      <c r="F87" s="174">
        <v>150000</v>
      </c>
      <c r="G87" s="112"/>
      <c r="H87" s="100"/>
      <c r="K87" s="142"/>
    </row>
    <row r="88" spans="1:11" ht="15.75">
      <c r="A88" s="97">
        <v>72</v>
      </c>
      <c r="B88" s="98"/>
      <c r="C88" s="98"/>
      <c r="D88" s="168" t="s">
        <v>278</v>
      </c>
      <c r="E88" s="80">
        <f t="shared" si="4"/>
        <v>150000</v>
      </c>
      <c r="F88" s="175">
        <v>150000</v>
      </c>
      <c r="G88" s="112"/>
      <c r="H88" s="100"/>
      <c r="K88" s="142"/>
    </row>
    <row r="89" spans="1:11" ht="15.75">
      <c r="A89" s="97">
        <v>73</v>
      </c>
      <c r="B89" s="98"/>
      <c r="C89" s="98"/>
      <c r="D89" s="168" t="s">
        <v>279</v>
      </c>
      <c r="E89" s="80">
        <f t="shared" si="4"/>
        <v>93960</v>
      </c>
      <c r="F89" s="175">
        <v>93960</v>
      </c>
      <c r="G89" s="112"/>
      <c r="H89" s="100"/>
      <c r="K89" s="142"/>
    </row>
    <row r="90" spans="1:11" ht="31.5">
      <c r="A90" s="134" t="s">
        <v>156</v>
      </c>
      <c r="B90" s="135"/>
      <c r="C90" s="135"/>
      <c r="D90" s="106" t="s">
        <v>156</v>
      </c>
      <c r="E90" s="86">
        <f>E91+E93</f>
        <v>10000</v>
      </c>
      <c r="F90" s="86">
        <f>F91+F93</f>
        <v>10000</v>
      </c>
      <c r="G90" s="86">
        <f>G91+G93</f>
        <v>0</v>
      </c>
      <c r="H90" s="87">
        <f>H91+H93</f>
        <v>0</v>
      </c>
      <c r="K90" s="142"/>
    </row>
    <row r="91" spans="1:11" ht="15.75">
      <c r="A91" s="102">
        <v>92250</v>
      </c>
      <c r="B91" s="103"/>
      <c r="C91" s="103"/>
      <c r="D91" s="103" t="s">
        <v>156</v>
      </c>
      <c r="E91" s="89">
        <f>SUM(E92:E92)</f>
        <v>10000</v>
      </c>
      <c r="F91" s="89">
        <f>SUM(F92:F92)</f>
        <v>10000</v>
      </c>
      <c r="G91" s="89">
        <f>SUM(G92:G92)</f>
        <v>0</v>
      </c>
      <c r="H91" s="89">
        <f>SUM(H92:H92)</f>
        <v>0</v>
      </c>
      <c r="K91" s="142"/>
    </row>
    <row r="92" spans="1:8" ht="16.5" thickBot="1">
      <c r="A92" s="82">
        <v>74</v>
      </c>
      <c r="B92" s="83"/>
      <c r="C92" s="83"/>
      <c r="D92" s="171" t="s">
        <v>300</v>
      </c>
      <c r="E92" s="79">
        <f>F92+G92+H92</f>
        <v>10000</v>
      </c>
      <c r="F92" s="177">
        <v>10000</v>
      </c>
      <c r="G92" s="79"/>
      <c r="H92" s="84"/>
    </row>
  </sheetData>
  <sheetProtection/>
  <mergeCells count="9">
    <mergeCell ref="E1:H1"/>
    <mergeCell ref="A3:C3"/>
    <mergeCell ref="A4:D4"/>
    <mergeCell ref="B5:D5"/>
    <mergeCell ref="A7:D7"/>
    <mergeCell ref="B8:D8"/>
    <mergeCell ref="A1:B2"/>
    <mergeCell ref="C1:C2"/>
    <mergeCell ref="D1:D2"/>
  </mergeCells>
  <printOptions/>
  <pageMargins left="0.2" right="0.2" top="0.75" bottom="0.75" header="0.3" footer="0.3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62"/>
  <sheetViews>
    <sheetView zoomScalePageLayoutView="0" workbookViewId="0" topLeftCell="A40">
      <selection activeCell="A1" sqref="A1:H62"/>
    </sheetView>
  </sheetViews>
  <sheetFormatPr defaultColWidth="9.140625" defaultRowHeight="15"/>
  <cols>
    <col min="1" max="1" width="13.7109375" style="0" customWidth="1"/>
    <col min="2" max="3" width="0" style="0" hidden="1" customWidth="1"/>
    <col min="4" max="4" width="84.57421875" style="0" customWidth="1"/>
    <col min="5" max="5" width="13.8515625" style="0" customWidth="1"/>
    <col min="6" max="6" width="17.28125" style="0" customWidth="1"/>
    <col min="7" max="7" width="17.7109375" style="0" customWidth="1"/>
    <col min="8" max="8" width="13.421875" style="0" customWidth="1"/>
    <col min="11" max="11" width="20.00390625" style="0" customWidth="1"/>
  </cols>
  <sheetData>
    <row r="1" spans="1:8" ht="15.75">
      <c r="A1" s="310" t="s">
        <v>125</v>
      </c>
      <c r="B1" s="311"/>
      <c r="C1" s="311" t="s">
        <v>124</v>
      </c>
      <c r="D1" s="314" t="s">
        <v>130</v>
      </c>
      <c r="E1" s="302">
        <v>2023</v>
      </c>
      <c r="F1" s="302"/>
      <c r="G1" s="302"/>
      <c r="H1" s="303"/>
    </row>
    <row r="2" spans="1:11" ht="30.75" customHeight="1">
      <c r="A2" s="312"/>
      <c r="B2" s="313"/>
      <c r="C2" s="313"/>
      <c r="D2" s="315"/>
      <c r="E2" s="2" t="s">
        <v>87</v>
      </c>
      <c r="F2" s="2" t="s">
        <v>151</v>
      </c>
      <c r="G2" s="40" t="s">
        <v>152</v>
      </c>
      <c r="H2" s="33" t="s">
        <v>3</v>
      </c>
      <c r="K2" s="2">
        <v>2023</v>
      </c>
    </row>
    <row r="3" spans="1:11" ht="16.5" thickBot="1">
      <c r="A3" s="304"/>
      <c r="B3" s="305"/>
      <c r="C3" s="305"/>
      <c r="D3" s="41" t="s">
        <v>288</v>
      </c>
      <c r="E3" s="42">
        <f>E4+E7+E32+E35+E44+E53+E60</f>
        <v>7178427</v>
      </c>
      <c r="F3" s="42">
        <f>F4+F7+F32+F35+F44+F53+F60</f>
        <v>5855282</v>
      </c>
      <c r="G3" s="42">
        <f>G4+G7+G32+G35+G44</f>
        <v>1323145</v>
      </c>
      <c r="H3" s="62">
        <f>H4+H7+H32+H35+H44</f>
        <v>0</v>
      </c>
      <c r="K3" s="139">
        <v>7178427</v>
      </c>
    </row>
    <row r="4" spans="1:8" ht="15.75">
      <c r="A4" s="316" t="s">
        <v>126</v>
      </c>
      <c r="B4" s="317"/>
      <c r="C4" s="317"/>
      <c r="D4" s="317"/>
      <c r="E4" s="44">
        <f aca="true" t="shared" si="0" ref="E4:G5">E5</f>
        <v>80000</v>
      </c>
      <c r="F4" s="44">
        <f t="shared" si="0"/>
        <v>80000</v>
      </c>
      <c r="G4" s="44">
        <f t="shared" si="0"/>
        <v>0</v>
      </c>
      <c r="H4" s="64"/>
    </row>
    <row r="5" spans="1:11" ht="17.25" customHeight="1">
      <c r="A5" s="65">
        <v>16003</v>
      </c>
      <c r="B5" s="318" t="s">
        <v>126</v>
      </c>
      <c r="C5" s="319"/>
      <c r="D5" s="320"/>
      <c r="E5" s="46">
        <f t="shared" si="0"/>
        <v>80000</v>
      </c>
      <c r="F5" s="46">
        <f t="shared" si="0"/>
        <v>80000</v>
      </c>
      <c r="G5" s="46">
        <f t="shared" si="0"/>
        <v>0</v>
      </c>
      <c r="H5" s="66"/>
      <c r="K5" s="122">
        <f>E3-K3</f>
        <v>0</v>
      </c>
    </row>
    <row r="6" spans="1:11" ht="15.75">
      <c r="A6" s="67">
        <v>1</v>
      </c>
      <c r="B6" s="47"/>
      <c r="C6" s="47"/>
      <c r="D6" s="47" t="s">
        <v>127</v>
      </c>
      <c r="E6" s="48">
        <f>F6+G6+H6</f>
        <v>80000</v>
      </c>
      <c r="F6" s="48">
        <v>80000</v>
      </c>
      <c r="G6" s="48"/>
      <c r="H6" s="68"/>
      <c r="K6" s="22"/>
    </row>
    <row r="7" spans="1:11" ht="19.5" customHeight="1">
      <c r="A7" s="316" t="s">
        <v>29</v>
      </c>
      <c r="B7" s="317"/>
      <c r="C7" s="317"/>
      <c r="D7" s="317"/>
      <c r="E7" s="44">
        <f>E8</f>
        <v>4118427</v>
      </c>
      <c r="F7" s="44">
        <f>F8</f>
        <v>2845282</v>
      </c>
      <c r="G7" s="44">
        <f>G8</f>
        <v>1273145</v>
      </c>
      <c r="H7" s="64"/>
      <c r="K7" s="142"/>
    </row>
    <row r="8" spans="1:11" ht="15.75">
      <c r="A8" s="65">
        <v>18163</v>
      </c>
      <c r="B8" s="293" t="s">
        <v>158</v>
      </c>
      <c r="C8" s="294"/>
      <c r="D8" s="295"/>
      <c r="E8" s="46">
        <f>SUM(E9:E31)</f>
        <v>4118427</v>
      </c>
      <c r="F8" s="46">
        <f>SUM(F9:F31)</f>
        <v>2845282</v>
      </c>
      <c r="G8" s="46">
        <f>SUM(G9:G31)</f>
        <v>1273145</v>
      </c>
      <c r="H8" s="66">
        <f>SUM(H9:H31)</f>
        <v>0</v>
      </c>
      <c r="K8" s="152"/>
    </row>
    <row r="9" spans="1:11" ht="15.75">
      <c r="A9" s="67">
        <v>2</v>
      </c>
      <c r="B9" s="49"/>
      <c r="C9" s="47"/>
      <c r="D9" s="99" t="s">
        <v>163</v>
      </c>
      <c r="E9" s="34">
        <f>F9+G9+H9</f>
        <v>400000</v>
      </c>
      <c r="F9" s="172">
        <v>0</v>
      </c>
      <c r="G9" s="34">
        <v>400000</v>
      </c>
      <c r="H9" s="69"/>
      <c r="K9" s="152"/>
    </row>
    <row r="10" spans="1:11" ht="15.75">
      <c r="A10" s="67">
        <v>3</v>
      </c>
      <c r="B10" s="49"/>
      <c r="C10" s="47"/>
      <c r="D10" s="266" t="s">
        <v>164</v>
      </c>
      <c r="E10" s="34">
        <f aca="true" t="shared" si="1" ref="E10:E31">F10+G10+H10</f>
        <v>200000</v>
      </c>
      <c r="F10" s="172">
        <v>200000</v>
      </c>
      <c r="G10" s="34"/>
      <c r="H10" s="69"/>
      <c r="K10" s="143">
        <f>G3-1273145</f>
        <v>50000</v>
      </c>
    </row>
    <row r="11" spans="1:11" ht="15.75">
      <c r="A11" s="67">
        <v>4</v>
      </c>
      <c r="B11" s="49"/>
      <c r="C11" s="47"/>
      <c r="D11" s="268" t="s">
        <v>176</v>
      </c>
      <c r="E11" s="34">
        <f t="shared" si="1"/>
        <v>400000</v>
      </c>
      <c r="F11" s="172">
        <v>0</v>
      </c>
      <c r="G11" s="34">
        <v>400000</v>
      </c>
      <c r="H11" s="69"/>
      <c r="K11" s="142"/>
    </row>
    <row r="12" spans="1:8" ht="15.75">
      <c r="A12" s="67">
        <v>5</v>
      </c>
      <c r="B12" s="49"/>
      <c r="C12" s="47"/>
      <c r="D12" s="99" t="s">
        <v>196</v>
      </c>
      <c r="E12" s="34">
        <f t="shared" si="1"/>
        <v>93427</v>
      </c>
      <c r="F12" s="172">
        <f>90427+3000</f>
        <v>93427</v>
      </c>
      <c r="G12" s="34"/>
      <c r="H12" s="69"/>
    </row>
    <row r="13" spans="1:8" ht="15.75">
      <c r="A13" s="67">
        <v>6</v>
      </c>
      <c r="B13" s="49"/>
      <c r="C13" s="47"/>
      <c r="D13" s="163" t="s">
        <v>235</v>
      </c>
      <c r="E13" s="34">
        <f t="shared" si="1"/>
        <v>120000</v>
      </c>
      <c r="F13" s="172">
        <v>120000</v>
      </c>
      <c r="G13" s="34"/>
      <c r="H13" s="69"/>
    </row>
    <row r="14" spans="1:8" ht="15.75">
      <c r="A14" s="67">
        <v>7</v>
      </c>
      <c r="B14" s="54"/>
      <c r="C14" s="54"/>
      <c r="D14" s="253" t="s">
        <v>237</v>
      </c>
      <c r="E14" s="34">
        <f t="shared" si="1"/>
        <v>375000</v>
      </c>
      <c r="F14" s="52"/>
      <c r="G14" s="34">
        <v>375000</v>
      </c>
      <c r="H14" s="69"/>
    </row>
    <row r="15" spans="1:8" ht="16.5" customHeight="1">
      <c r="A15" s="67">
        <v>8</v>
      </c>
      <c r="B15" s="54"/>
      <c r="C15" s="54"/>
      <c r="D15" s="253" t="s">
        <v>238</v>
      </c>
      <c r="E15" s="34">
        <f t="shared" si="1"/>
        <v>150000</v>
      </c>
      <c r="F15" s="52">
        <v>150000</v>
      </c>
      <c r="G15" s="34"/>
      <c r="H15" s="69"/>
    </row>
    <row r="16" spans="1:8" ht="15.75">
      <c r="A16" s="67">
        <v>9</v>
      </c>
      <c r="B16" s="54"/>
      <c r="C16" s="54"/>
      <c r="D16" s="253" t="s">
        <v>239</v>
      </c>
      <c r="E16" s="34">
        <f t="shared" si="1"/>
        <v>220000</v>
      </c>
      <c r="F16" s="52">
        <f>220000-48145</f>
        <v>171855</v>
      </c>
      <c r="G16" s="34">
        <v>48145</v>
      </c>
      <c r="H16" s="69"/>
    </row>
    <row r="17" spans="1:8" ht="15.75">
      <c r="A17" s="67">
        <v>10</v>
      </c>
      <c r="B17" s="54"/>
      <c r="C17" s="54"/>
      <c r="D17" s="253" t="s">
        <v>280</v>
      </c>
      <c r="E17" s="34">
        <f t="shared" si="1"/>
        <v>320000</v>
      </c>
      <c r="F17" s="52">
        <v>320000</v>
      </c>
      <c r="G17" s="34"/>
      <c r="H17" s="69"/>
    </row>
    <row r="18" spans="1:8" ht="15.75">
      <c r="A18" s="67">
        <v>11</v>
      </c>
      <c r="B18" s="54"/>
      <c r="C18" s="54"/>
      <c r="D18" s="253" t="s">
        <v>256</v>
      </c>
      <c r="E18" s="34">
        <f t="shared" si="1"/>
        <v>180000</v>
      </c>
      <c r="F18" s="52">
        <v>180000</v>
      </c>
      <c r="G18" s="34"/>
      <c r="H18" s="69"/>
    </row>
    <row r="19" spans="1:8" ht="15.75">
      <c r="A19" s="67">
        <v>12</v>
      </c>
      <c r="B19" s="54"/>
      <c r="C19" s="54"/>
      <c r="D19" s="253" t="s">
        <v>257</v>
      </c>
      <c r="E19" s="34">
        <f t="shared" si="1"/>
        <v>120000</v>
      </c>
      <c r="F19" s="52">
        <v>120000</v>
      </c>
      <c r="G19" s="34"/>
      <c r="H19" s="69"/>
    </row>
    <row r="20" spans="1:8" ht="15.75">
      <c r="A20" s="67">
        <v>13</v>
      </c>
      <c r="B20" s="54"/>
      <c r="C20" s="54"/>
      <c r="D20" s="253" t="s">
        <v>259</v>
      </c>
      <c r="E20" s="34">
        <f t="shared" si="1"/>
        <v>100000</v>
      </c>
      <c r="F20" s="52">
        <v>100000</v>
      </c>
      <c r="G20" s="34"/>
      <c r="H20" s="69"/>
    </row>
    <row r="21" spans="1:8" ht="15.75">
      <c r="A21" s="67">
        <v>14</v>
      </c>
      <c r="B21" s="54"/>
      <c r="C21" s="54"/>
      <c r="D21" s="253" t="s">
        <v>260</v>
      </c>
      <c r="E21" s="34">
        <f t="shared" si="1"/>
        <v>95000</v>
      </c>
      <c r="F21" s="52">
        <v>95000</v>
      </c>
      <c r="G21" s="34"/>
      <c r="H21" s="69"/>
    </row>
    <row r="22" spans="1:8" ht="15.75">
      <c r="A22" s="67">
        <v>15</v>
      </c>
      <c r="B22" s="54"/>
      <c r="C22" s="54"/>
      <c r="D22" s="253" t="s">
        <v>261</v>
      </c>
      <c r="E22" s="34">
        <f t="shared" si="1"/>
        <v>100000</v>
      </c>
      <c r="F22" s="52">
        <v>50000</v>
      </c>
      <c r="G22" s="34">
        <v>50000</v>
      </c>
      <c r="H22" s="69"/>
    </row>
    <row r="23" spans="1:8" ht="15.75">
      <c r="A23" s="67">
        <v>16</v>
      </c>
      <c r="B23" s="54"/>
      <c r="C23" s="54"/>
      <c r="D23" s="253" t="s">
        <v>262</v>
      </c>
      <c r="E23" s="34">
        <f t="shared" si="1"/>
        <v>100000</v>
      </c>
      <c r="F23" s="52">
        <v>100000</v>
      </c>
      <c r="G23" s="34"/>
      <c r="H23" s="69"/>
    </row>
    <row r="24" spans="1:8" ht="15.75">
      <c r="A24" s="67">
        <v>17</v>
      </c>
      <c r="B24" s="54"/>
      <c r="C24" s="54"/>
      <c r="D24" s="253" t="s">
        <v>263</v>
      </c>
      <c r="E24" s="34">
        <f t="shared" si="1"/>
        <v>90000</v>
      </c>
      <c r="F24" s="52">
        <v>90000</v>
      </c>
      <c r="G24" s="34"/>
      <c r="H24" s="69"/>
    </row>
    <row r="25" spans="1:8" ht="15.75">
      <c r="A25" s="67">
        <v>18</v>
      </c>
      <c r="B25" s="54"/>
      <c r="C25" s="54"/>
      <c r="D25" s="253" t="s">
        <v>281</v>
      </c>
      <c r="E25" s="34">
        <f t="shared" si="1"/>
        <v>160000</v>
      </c>
      <c r="F25" s="52">
        <v>160000</v>
      </c>
      <c r="G25" s="34"/>
      <c r="H25" s="69"/>
    </row>
    <row r="26" spans="1:8" ht="15.75">
      <c r="A26" s="67">
        <v>19</v>
      </c>
      <c r="B26" s="54"/>
      <c r="C26" s="54"/>
      <c r="D26" s="253" t="s">
        <v>282</v>
      </c>
      <c r="E26" s="34">
        <f t="shared" si="1"/>
        <v>145000</v>
      </c>
      <c r="F26" s="52">
        <v>145000</v>
      </c>
      <c r="G26" s="34"/>
      <c r="H26" s="69"/>
    </row>
    <row r="27" spans="1:8" ht="15.75">
      <c r="A27" s="67">
        <v>20</v>
      </c>
      <c r="B27" s="54"/>
      <c r="C27" s="54"/>
      <c r="D27" s="253" t="s">
        <v>283</v>
      </c>
      <c r="E27" s="34">
        <f t="shared" si="1"/>
        <v>85000</v>
      </c>
      <c r="F27" s="52">
        <v>85000</v>
      </c>
      <c r="G27" s="34"/>
      <c r="H27" s="69"/>
    </row>
    <row r="28" spans="1:8" ht="15.75">
      <c r="A28" s="67">
        <v>21</v>
      </c>
      <c r="B28" s="54"/>
      <c r="C28" s="54"/>
      <c r="D28" s="253" t="s">
        <v>284</v>
      </c>
      <c r="E28" s="34">
        <f t="shared" si="1"/>
        <v>110000</v>
      </c>
      <c r="F28" s="52">
        <v>110000</v>
      </c>
      <c r="G28" s="34"/>
      <c r="H28" s="69"/>
    </row>
    <row r="29" spans="1:8" ht="15.75">
      <c r="A29" s="67">
        <v>22</v>
      </c>
      <c r="B29" s="54"/>
      <c r="C29" s="54"/>
      <c r="D29" s="253" t="s">
        <v>285</v>
      </c>
      <c r="E29" s="34">
        <f t="shared" si="1"/>
        <v>150000</v>
      </c>
      <c r="F29" s="52">
        <v>150000</v>
      </c>
      <c r="G29" s="34"/>
      <c r="H29" s="69"/>
    </row>
    <row r="30" spans="1:8" ht="15.75">
      <c r="A30" s="67">
        <v>23</v>
      </c>
      <c r="B30" s="54"/>
      <c r="C30" s="54"/>
      <c r="D30" s="253" t="s">
        <v>286</v>
      </c>
      <c r="E30" s="34">
        <f t="shared" si="1"/>
        <v>185000</v>
      </c>
      <c r="F30" s="52">
        <v>185000</v>
      </c>
      <c r="G30" s="34"/>
      <c r="H30" s="69"/>
    </row>
    <row r="31" spans="1:8" ht="15.75">
      <c r="A31" s="67">
        <v>24</v>
      </c>
      <c r="B31" s="54"/>
      <c r="C31" s="54"/>
      <c r="D31" s="256" t="s">
        <v>264</v>
      </c>
      <c r="E31" s="34">
        <f t="shared" si="1"/>
        <v>220000</v>
      </c>
      <c r="F31" s="258">
        <v>220000</v>
      </c>
      <c r="G31" s="34"/>
      <c r="H31" s="69"/>
    </row>
    <row r="32" spans="1:8" ht="31.5" customHeight="1">
      <c r="A32" s="63" t="s">
        <v>167</v>
      </c>
      <c r="B32" s="43"/>
      <c r="C32" s="43"/>
      <c r="D32" s="123" t="s">
        <v>131</v>
      </c>
      <c r="E32" s="44">
        <f aca="true" t="shared" si="2" ref="E32:G33">E33</f>
        <v>150000</v>
      </c>
      <c r="F32" s="44">
        <f t="shared" si="2"/>
        <v>100000</v>
      </c>
      <c r="G32" s="44">
        <f t="shared" si="2"/>
        <v>50000</v>
      </c>
      <c r="H32" s="64"/>
    </row>
    <row r="33" spans="1:8" ht="15.75">
      <c r="A33" s="65">
        <v>66320</v>
      </c>
      <c r="B33" s="45"/>
      <c r="C33" s="45"/>
      <c r="D33" s="45"/>
      <c r="E33" s="46">
        <f t="shared" si="2"/>
        <v>150000</v>
      </c>
      <c r="F33" s="46">
        <f t="shared" si="2"/>
        <v>100000</v>
      </c>
      <c r="G33" s="46">
        <f t="shared" si="2"/>
        <v>50000</v>
      </c>
      <c r="H33" s="66">
        <f>H34</f>
        <v>0</v>
      </c>
    </row>
    <row r="34" spans="1:11" ht="18.75" customHeight="1">
      <c r="A34" s="67">
        <v>25</v>
      </c>
      <c r="B34" s="49"/>
      <c r="C34" s="49"/>
      <c r="D34" s="158" t="s">
        <v>165</v>
      </c>
      <c r="E34" s="55">
        <f>F34+G34+H34</f>
        <v>150000</v>
      </c>
      <c r="F34" s="55">
        <v>100000</v>
      </c>
      <c r="G34" s="55">
        <v>50000</v>
      </c>
      <c r="H34" s="70"/>
      <c r="K34" s="142"/>
    </row>
    <row r="35" spans="1:11" ht="33.75" customHeight="1">
      <c r="A35" s="63" t="s">
        <v>128</v>
      </c>
      <c r="B35" s="43"/>
      <c r="C35" s="43"/>
      <c r="D35" s="123" t="s">
        <v>128</v>
      </c>
      <c r="E35" s="44">
        <f>E36</f>
        <v>1300000</v>
      </c>
      <c r="F35" s="44">
        <f>F36</f>
        <v>1300000</v>
      </c>
      <c r="G35" s="44">
        <f>G36</f>
        <v>0</v>
      </c>
      <c r="H35" s="64"/>
      <c r="K35" s="152"/>
    </row>
    <row r="36" spans="1:11" ht="15.75">
      <c r="A36" s="65">
        <v>85003</v>
      </c>
      <c r="B36" s="45"/>
      <c r="C36" s="45"/>
      <c r="D36" s="45"/>
      <c r="E36" s="46">
        <f>SUM(E37:E43)</f>
        <v>1300000</v>
      </c>
      <c r="F36" s="46">
        <f>SUM(F37:F43)</f>
        <v>1300000</v>
      </c>
      <c r="G36" s="46">
        <f>SUM(G37:G43)</f>
        <v>0</v>
      </c>
      <c r="H36" s="66"/>
      <c r="K36" s="152"/>
    </row>
    <row r="37" spans="1:11" ht="15.75">
      <c r="A37" s="71">
        <v>26</v>
      </c>
      <c r="B37" s="53"/>
      <c r="C37" s="57"/>
      <c r="D37" s="163" t="s">
        <v>265</v>
      </c>
      <c r="E37" s="50">
        <f aca="true" t="shared" si="3" ref="E37:E43">F37+G37+H37</f>
        <v>120000</v>
      </c>
      <c r="F37" s="169">
        <v>120000</v>
      </c>
      <c r="G37" s="52"/>
      <c r="H37" s="73"/>
      <c r="K37" s="142"/>
    </row>
    <row r="38" spans="1:11" ht="15.75">
      <c r="A38" s="71">
        <v>27</v>
      </c>
      <c r="B38" s="53"/>
      <c r="C38" s="57"/>
      <c r="D38" s="163" t="s">
        <v>266</v>
      </c>
      <c r="E38" s="50">
        <f t="shared" si="3"/>
        <v>120000</v>
      </c>
      <c r="F38" s="169">
        <v>120000</v>
      </c>
      <c r="G38" s="52"/>
      <c r="H38" s="73"/>
      <c r="K38" s="142"/>
    </row>
    <row r="39" spans="1:11" ht="15.75">
      <c r="A39" s="71">
        <v>28</v>
      </c>
      <c r="B39" s="53"/>
      <c r="C39" s="57"/>
      <c r="D39" s="158" t="s">
        <v>267</v>
      </c>
      <c r="E39" s="50">
        <f t="shared" si="3"/>
        <v>120000</v>
      </c>
      <c r="F39" s="257">
        <v>120000</v>
      </c>
      <c r="G39" s="52"/>
      <c r="H39" s="73"/>
      <c r="K39" s="142"/>
    </row>
    <row r="40" spans="1:11" ht="15.75">
      <c r="A40" s="71">
        <v>29</v>
      </c>
      <c r="B40" s="53"/>
      <c r="C40" s="57"/>
      <c r="D40" s="163" t="s">
        <v>182</v>
      </c>
      <c r="E40" s="50">
        <f t="shared" si="3"/>
        <v>130000</v>
      </c>
      <c r="F40" s="169">
        <v>130000</v>
      </c>
      <c r="G40" s="52"/>
      <c r="H40" s="73"/>
      <c r="K40" s="142"/>
    </row>
    <row r="41" spans="1:11" ht="15.75">
      <c r="A41" s="71">
        <v>30</v>
      </c>
      <c r="B41" s="53"/>
      <c r="C41" s="57"/>
      <c r="D41" s="163" t="s">
        <v>268</v>
      </c>
      <c r="E41" s="50">
        <f t="shared" si="3"/>
        <v>180000</v>
      </c>
      <c r="F41" s="169">
        <v>180000</v>
      </c>
      <c r="G41" s="52"/>
      <c r="H41" s="73"/>
      <c r="K41" s="142"/>
    </row>
    <row r="42" spans="1:11" ht="16.5" customHeight="1">
      <c r="A42" s="71">
        <v>31</v>
      </c>
      <c r="B42" s="53"/>
      <c r="C42" s="57"/>
      <c r="D42" s="163" t="s">
        <v>269</v>
      </c>
      <c r="E42" s="50">
        <f t="shared" si="3"/>
        <v>350000</v>
      </c>
      <c r="F42" s="169">
        <v>350000</v>
      </c>
      <c r="G42" s="52"/>
      <c r="H42" s="73"/>
      <c r="K42" s="142"/>
    </row>
    <row r="43" spans="1:11" ht="15.75" customHeight="1">
      <c r="A43" s="71">
        <v>32</v>
      </c>
      <c r="B43" s="53"/>
      <c r="C43" s="57"/>
      <c r="D43" s="163" t="s">
        <v>287</v>
      </c>
      <c r="E43" s="50">
        <f t="shared" si="3"/>
        <v>280000</v>
      </c>
      <c r="F43" s="169">
        <v>280000</v>
      </c>
      <c r="G43" s="52"/>
      <c r="H43" s="73"/>
      <c r="K43" s="142"/>
    </row>
    <row r="44" spans="1:11" ht="31.5">
      <c r="A44" s="63" t="s">
        <v>120</v>
      </c>
      <c r="B44" s="43"/>
      <c r="C44" s="43"/>
      <c r="D44" s="123" t="s">
        <v>120</v>
      </c>
      <c r="E44" s="44">
        <f>E49+E45</f>
        <v>970000</v>
      </c>
      <c r="F44" s="44">
        <f>F49+F45</f>
        <v>970000</v>
      </c>
      <c r="G44" s="44">
        <f>G49</f>
        <v>0</v>
      </c>
      <c r="H44" s="64">
        <f>H49</f>
        <v>0</v>
      </c>
      <c r="K44" s="142"/>
    </row>
    <row r="45" spans="1:11" ht="15.75">
      <c r="A45" s="102">
        <v>92250</v>
      </c>
      <c r="B45" s="103"/>
      <c r="C45" s="103"/>
      <c r="D45" s="103" t="s">
        <v>154</v>
      </c>
      <c r="E45" s="89">
        <f>SUM(E46:E48)</f>
        <v>390000</v>
      </c>
      <c r="F45" s="89">
        <f>SUM(F46:F48)</f>
        <v>390000</v>
      </c>
      <c r="G45" s="89">
        <f>SUM(G46:G48)</f>
        <v>0</v>
      </c>
      <c r="H45" s="89">
        <v>0</v>
      </c>
      <c r="K45" s="142"/>
    </row>
    <row r="46" spans="1:11" ht="15.75">
      <c r="A46" s="108">
        <v>33</v>
      </c>
      <c r="B46" s="103"/>
      <c r="C46" s="103"/>
      <c r="D46" s="160" t="s">
        <v>270</v>
      </c>
      <c r="E46" s="112">
        <f>F46</f>
        <v>130000</v>
      </c>
      <c r="F46" s="165">
        <v>130000</v>
      </c>
      <c r="G46" s="112"/>
      <c r="H46" s="259"/>
      <c r="K46" s="142"/>
    </row>
    <row r="47" spans="1:11" ht="15.75">
      <c r="A47" s="108">
        <v>34</v>
      </c>
      <c r="B47" s="103"/>
      <c r="C47" s="103"/>
      <c r="D47" s="160" t="s">
        <v>271</v>
      </c>
      <c r="E47" s="112">
        <f>F47</f>
        <v>130000</v>
      </c>
      <c r="F47" s="165">
        <v>130000</v>
      </c>
      <c r="G47" s="112"/>
      <c r="H47" s="259"/>
      <c r="K47" s="142"/>
    </row>
    <row r="48" spans="1:11" ht="15.75">
      <c r="A48" s="108">
        <v>35</v>
      </c>
      <c r="B48" s="103"/>
      <c r="C48" s="103"/>
      <c r="D48" s="160" t="s">
        <v>272</v>
      </c>
      <c r="E48" s="112">
        <f>F48</f>
        <v>130000</v>
      </c>
      <c r="F48" s="165">
        <v>130000</v>
      </c>
      <c r="G48" s="112"/>
      <c r="H48" s="259"/>
      <c r="K48" s="142"/>
    </row>
    <row r="49" spans="1:11" ht="15.75">
      <c r="A49" s="74">
        <v>93060</v>
      </c>
      <c r="B49" s="59"/>
      <c r="C49" s="59"/>
      <c r="D49" s="59" t="s">
        <v>155</v>
      </c>
      <c r="E49" s="60">
        <f>E50+E51+E52</f>
        <v>580000</v>
      </c>
      <c r="F49" s="60">
        <f>F50+F51+F52</f>
        <v>580000</v>
      </c>
      <c r="G49" s="60">
        <f>G51</f>
        <v>0</v>
      </c>
      <c r="H49" s="75"/>
      <c r="K49" s="151"/>
    </row>
    <row r="50" spans="1:11" ht="15.75">
      <c r="A50" s="116">
        <v>37</v>
      </c>
      <c r="B50" s="117"/>
      <c r="C50" s="117"/>
      <c r="D50" s="255" t="s">
        <v>227</v>
      </c>
      <c r="E50" s="120">
        <f>F50+G50+H50</f>
        <v>80000</v>
      </c>
      <c r="F50" s="165">
        <v>80000</v>
      </c>
      <c r="G50" s="118"/>
      <c r="H50" s="119"/>
      <c r="K50" s="152"/>
    </row>
    <row r="51" spans="1:11" ht="15.75">
      <c r="A51" s="116">
        <v>38</v>
      </c>
      <c r="B51" s="117"/>
      <c r="C51" s="117"/>
      <c r="D51" s="160" t="s">
        <v>274</v>
      </c>
      <c r="E51" s="120">
        <f>F51+G51+H51</f>
        <v>150000</v>
      </c>
      <c r="F51" s="165">
        <v>150000</v>
      </c>
      <c r="G51" s="120"/>
      <c r="H51" s="119"/>
      <c r="K51" s="142"/>
    </row>
    <row r="52" spans="1:11" ht="15.75">
      <c r="A52" s="116">
        <v>39</v>
      </c>
      <c r="B52" s="117"/>
      <c r="C52" s="117"/>
      <c r="D52" s="160" t="s">
        <v>275</v>
      </c>
      <c r="E52" s="120">
        <f>F52+G52+H52</f>
        <v>350000</v>
      </c>
      <c r="F52" s="165">
        <v>350000</v>
      </c>
      <c r="G52" s="118"/>
      <c r="H52" s="119"/>
      <c r="K52" s="142"/>
    </row>
    <row r="53" spans="1:11" ht="20.25" customHeight="1">
      <c r="A53" s="140" t="s">
        <v>168</v>
      </c>
      <c r="B53" s="114"/>
      <c r="C53" s="114"/>
      <c r="D53" s="106" t="s">
        <v>153</v>
      </c>
      <c r="E53" s="86">
        <f>E54</f>
        <v>550000</v>
      </c>
      <c r="F53" s="86">
        <f>F54</f>
        <v>550000</v>
      </c>
      <c r="G53" s="86">
        <f>G54</f>
        <v>0</v>
      </c>
      <c r="H53" s="87"/>
      <c r="K53" s="142"/>
    </row>
    <row r="54" spans="1:8" ht="15.75">
      <c r="A54" s="88">
        <v>730</v>
      </c>
      <c r="B54" s="113"/>
      <c r="C54" s="113"/>
      <c r="D54" s="113" t="s">
        <v>153</v>
      </c>
      <c r="E54" s="89">
        <f>E55+E59+E56+E57+E58</f>
        <v>550000</v>
      </c>
      <c r="F54" s="89">
        <f>F59+F55+F56+F57+F58</f>
        <v>550000</v>
      </c>
      <c r="G54" s="89">
        <f>G59+G55</f>
        <v>0</v>
      </c>
      <c r="H54" s="90"/>
    </row>
    <row r="55" spans="1:8" ht="15.75">
      <c r="A55" s="97">
        <v>40</v>
      </c>
      <c r="B55" s="98"/>
      <c r="C55" s="98"/>
      <c r="D55" s="163" t="s">
        <v>222</v>
      </c>
      <c r="E55" s="80">
        <f>F55+G55+H55</f>
        <v>100000</v>
      </c>
      <c r="F55" s="174">
        <v>100000</v>
      </c>
      <c r="G55" s="112"/>
      <c r="H55" s="100"/>
    </row>
    <row r="56" spans="1:8" ht="15.75">
      <c r="A56" s="97">
        <v>41</v>
      </c>
      <c r="B56" s="98"/>
      <c r="C56" s="98"/>
      <c r="D56" s="166" t="s">
        <v>276</v>
      </c>
      <c r="E56" s="80">
        <f>F56+G56+H56</f>
        <v>150000</v>
      </c>
      <c r="F56" s="179">
        <v>150000</v>
      </c>
      <c r="G56" s="112"/>
      <c r="H56" s="100"/>
    </row>
    <row r="57" spans="1:8" ht="15.75">
      <c r="A57" s="97">
        <v>42</v>
      </c>
      <c r="B57" s="98"/>
      <c r="C57" s="98"/>
      <c r="D57" s="166" t="s">
        <v>277</v>
      </c>
      <c r="E57" s="80">
        <f>F57+G57+H57</f>
        <v>90000</v>
      </c>
      <c r="F57" s="174">
        <v>90000</v>
      </c>
      <c r="G57" s="112"/>
      <c r="H57" s="100"/>
    </row>
    <row r="58" spans="1:8" ht="15.75">
      <c r="A58" s="97">
        <v>43</v>
      </c>
      <c r="B58" s="98"/>
      <c r="C58" s="98"/>
      <c r="D58" s="168" t="s">
        <v>278</v>
      </c>
      <c r="E58" s="80">
        <f>F58+G58+H58</f>
        <v>90000</v>
      </c>
      <c r="F58" s="174">
        <v>90000</v>
      </c>
      <c r="G58" s="112"/>
      <c r="H58" s="100"/>
    </row>
    <row r="59" spans="1:8" ht="15.75">
      <c r="A59" s="67">
        <v>44</v>
      </c>
      <c r="B59" s="49"/>
      <c r="C59" s="49"/>
      <c r="D59" s="168" t="s">
        <v>279</v>
      </c>
      <c r="E59" s="48">
        <f>F59+G59+H59</f>
        <v>120000</v>
      </c>
      <c r="F59" s="174">
        <v>120000</v>
      </c>
      <c r="G59" s="55"/>
      <c r="H59" s="70"/>
    </row>
    <row r="60" spans="1:8" ht="31.5">
      <c r="A60" s="134" t="s">
        <v>156</v>
      </c>
      <c r="B60" s="135"/>
      <c r="C60" s="135"/>
      <c r="D60" s="106" t="s">
        <v>156</v>
      </c>
      <c r="E60" s="86">
        <f>E61+E63</f>
        <v>10000</v>
      </c>
      <c r="F60" s="86">
        <f>F61+F63</f>
        <v>10000</v>
      </c>
      <c r="G60" s="86">
        <f>G61+G63</f>
        <v>0</v>
      </c>
      <c r="H60" s="87">
        <f>H61+H63</f>
        <v>0</v>
      </c>
    </row>
    <row r="61" spans="1:8" ht="15.75">
      <c r="A61" s="102">
        <v>92250</v>
      </c>
      <c r="B61" s="103"/>
      <c r="C61" s="103"/>
      <c r="D61" s="103" t="s">
        <v>156</v>
      </c>
      <c r="E61" s="89">
        <f>SUM(E62:E62)</f>
        <v>10000</v>
      </c>
      <c r="F61" s="89">
        <f>SUM(F62:F62)</f>
        <v>10000</v>
      </c>
      <c r="G61" s="89">
        <f>SUM(G62:G62)</f>
        <v>0</v>
      </c>
      <c r="H61" s="89">
        <f>SUM(H62:H62)</f>
        <v>0</v>
      </c>
    </row>
    <row r="62" spans="1:8" ht="16.5" thickBot="1">
      <c r="A62" s="82">
        <v>45</v>
      </c>
      <c r="B62" s="83"/>
      <c r="C62" s="83"/>
      <c r="D62" s="171" t="s">
        <v>300</v>
      </c>
      <c r="E62" s="79">
        <f>F62+G62+H62</f>
        <v>10000</v>
      </c>
      <c r="F62" s="101">
        <v>10000</v>
      </c>
      <c r="G62" s="79"/>
      <c r="H62" s="84"/>
    </row>
  </sheetData>
  <sheetProtection/>
  <mergeCells count="9">
    <mergeCell ref="E1:H1"/>
    <mergeCell ref="A3:C3"/>
    <mergeCell ref="A4:D4"/>
    <mergeCell ref="B5:D5"/>
    <mergeCell ref="A7:D7"/>
    <mergeCell ref="B8:D8"/>
    <mergeCell ref="A1:B2"/>
    <mergeCell ref="C1:C2"/>
    <mergeCell ref="D1:D2"/>
  </mergeCells>
  <printOptions/>
  <pageMargins left="0.2" right="0.2" top="0.75" bottom="0.75" header="0.3" footer="0.3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38"/>
  <sheetViews>
    <sheetView zoomScalePageLayoutView="0" workbookViewId="0" topLeftCell="A1">
      <selection activeCell="A1" sqref="A1:G38"/>
    </sheetView>
  </sheetViews>
  <sheetFormatPr defaultColWidth="9.140625" defaultRowHeight="15"/>
  <cols>
    <col min="1" max="1" width="11.7109375" style="0" customWidth="1"/>
    <col min="2" max="2" width="53.8515625" style="0" customWidth="1"/>
    <col min="3" max="3" width="21.28125" style="0" customWidth="1"/>
    <col min="4" max="4" width="18.8515625" style="0" customWidth="1"/>
    <col min="5" max="5" width="16.421875" style="0" customWidth="1"/>
    <col min="6" max="6" width="21.57421875" style="0" customWidth="1"/>
    <col min="7" max="7" width="23.140625" style="0" customWidth="1"/>
    <col min="8" max="8" width="5.8515625" style="0" customWidth="1"/>
    <col min="9" max="9" width="15.8515625" style="0" customWidth="1"/>
    <col min="10" max="10" width="13.140625" style="0" customWidth="1"/>
    <col min="11" max="11" width="11.7109375" style="0" bestFit="1" customWidth="1"/>
    <col min="243" max="243" width="4.7109375" style="0" customWidth="1"/>
    <col min="244" max="244" width="59.57421875" style="0" customWidth="1"/>
    <col min="245" max="247" width="22.00390625" style="0" customWidth="1"/>
  </cols>
  <sheetData>
    <row r="1" spans="1:7" ht="16.5" thickBot="1">
      <c r="A1" s="226"/>
      <c r="B1" s="227"/>
      <c r="C1" s="228">
        <v>2019</v>
      </c>
      <c r="D1" s="228">
        <v>2020</v>
      </c>
      <c r="E1" s="228">
        <v>2021</v>
      </c>
      <c r="F1" s="228">
        <v>2022</v>
      </c>
      <c r="G1" s="228">
        <v>2023</v>
      </c>
    </row>
    <row r="2" spans="1:7" ht="16.5" thickBot="1">
      <c r="A2" s="229"/>
      <c r="B2" s="230"/>
      <c r="C2" s="231" t="s">
        <v>189</v>
      </c>
      <c r="D2" s="231"/>
      <c r="E2" s="321" t="s">
        <v>190</v>
      </c>
      <c r="F2" s="322"/>
      <c r="G2" s="323"/>
    </row>
    <row r="3" spans="1:11" ht="16.5" thickBot="1">
      <c r="A3" s="232"/>
      <c r="B3" s="233" t="s">
        <v>191</v>
      </c>
      <c r="C3" s="234">
        <v>15893114.81</v>
      </c>
      <c r="D3" s="235">
        <f>D4+D5</f>
        <v>18005722</v>
      </c>
      <c r="E3" s="235">
        <f>E4+E5</f>
        <v>16719155</v>
      </c>
      <c r="F3" s="235">
        <f>F4+F5</f>
        <v>18999866</v>
      </c>
      <c r="G3" s="235">
        <f>G4+G5</f>
        <v>19429302</v>
      </c>
      <c r="I3" s="22"/>
      <c r="J3" s="22"/>
      <c r="K3" s="22"/>
    </row>
    <row r="4" spans="1:11" ht="16.5" thickBot="1">
      <c r="A4" s="232"/>
      <c r="B4" s="233" t="s">
        <v>192</v>
      </c>
      <c r="C4" s="234">
        <v>13744546.98</v>
      </c>
      <c r="D4" s="234">
        <v>15924803</v>
      </c>
      <c r="E4" s="236">
        <v>14811839</v>
      </c>
      <c r="F4" s="236">
        <v>16838619</v>
      </c>
      <c r="G4" s="236">
        <v>17168485</v>
      </c>
      <c r="I4" s="22"/>
      <c r="J4" s="22"/>
      <c r="K4" s="22"/>
    </row>
    <row r="5" spans="1:11" ht="16.5" thickBot="1">
      <c r="A5" s="237"/>
      <c r="B5" s="238" t="s">
        <v>134</v>
      </c>
      <c r="C5" s="234">
        <f>C6+C7+C8+C20</f>
        <v>2148567.83</v>
      </c>
      <c r="D5" s="234">
        <f>D6+D7+D8+D20</f>
        <v>2080919</v>
      </c>
      <c r="E5" s="234">
        <f>E6+E7+E8+E20</f>
        <v>1907316</v>
      </c>
      <c r="F5" s="234">
        <f>F6+F7+F8+F20</f>
        <v>2161247</v>
      </c>
      <c r="G5" s="234">
        <f>G6+G7+G8+G20</f>
        <v>2260817</v>
      </c>
      <c r="I5" s="22"/>
      <c r="J5" s="22"/>
      <c r="K5" s="22"/>
    </row>
    <row r="6" spans="1:11" ht="16.5" thickBot="1">
      <c r="A6" s="239" t="s">
        <v>117</v>
      </c>
      <c r="B6" s="240" t="s">
        <v>108</v>
      </c>
      <c r="C6" s="241">
        <v>917687.63</v>
      </c>
      <c r="D6" s="241">
        <v>966897</v>
      </c>
      <c r="E6" s="241">
        <f>903311-74490</f>
        <v>828821</v>
      </c>
      <c r="F6" s="241">
        <f>1157900-111735</f>
        <v>1046165</v>
      </c>
      <c r="G6" s="241">
        <f>1195879-G7</f>
        <v>1046899</v>
      </c>
      <c r="I6" s="22"/>
      <c r="J6" s="22"/>
      <c r="K6" s="22"/>
    </row>
    <row r="7" spans="1:11" ht="16.5" thickBot="1">
      <c r="A7" s="242">
        <v>1</v>
      </c>
      <c r="B7" s="240" t="s">
        <v>170</v>
      </c>
      <c r="C7" s="243"/>
      <c r="D7" s="241">
        <v>74490</v>
      </c>
      <c r="E7" s="241">
        <v>74490</v>
      </c>
      <c r="F7" s="241">
        <v>111735</v>
      </c>
      <c r="G7" s="241">
        <v>148980</v>
      </c>
      <c r="H7" s="35"/>
      <c r="I7" s="22"/>
      <c r="J7" s="22"/>
      <c r="K7" s="22"/>
    </row>
    <row r="8" spans="1:7" ht="16.5" thickBot="1">
      <c r="A8" s="242" t="s">
        <v>135</v>
      </c>
      <c r="B8" s="240" t="s">
        <v>116</v>
      </c>
      <c r="C8" s="241">
        <f>SUM(C9:C19)</f>
        <v>680165.88</v>
      </c>
      <c r="D8" s="241">
        <f>SUM(D9:D19)</f>
        <v>543532</v>
      </c>
      <c r="E8" s="241">
        <f>SUM(E9:E19)</f>
        <v>518005</v>
      </c>
      <c r="F8" s="241">
        <f>SUM(F9:F19)</f>
        <v>503272</v>
      </c>
      <c r="G8" s="241">
        <f>SUM(G9:G19)</f>
        <v>558337</v>
      </c>
    </row>
    <row r="9" spans="1:7" ht="16.5" thickBot="1">
      <c r="A9" s="238">
        <v>2</v>
      </c>
      <c r="B9" s="244" t="s">
        <v>106</v>
      </c>
      <c r="C9" s="245"/>
      <c r="D9" s="246">
        <v>1000</v>
      </c>
      <c r="E9" s="246">
        <v>1000</v>
      </c>
      <c r="F9" s="246">
        <v>1000</v>
      </c>
      <c r="G9" s="246">
        <v>1000</v>
      </c>
    </row>
    <row r="10" spans="1:7" ht="16.5" thickBot="1">
      <c r="A10" s="238">
        <v>3</v>
      </c>
      <c r="B10" s="244" t="s">
        <v>136</v>
      </c>
      <c r="C10" s="247">
        <v>63119.1</v>
      </c>
      <c r="D10" s="246">
        <v>58000</v>
      </c>
      <c r="E10" s="246">
        <v>61000</v>
      </c>
      <c r="F10" s="246">
        <v>61000</v>
      </c>
      <c r="G10" s="246">
        <v>61000</v>
      </c>
    </row>
    <row r="11" spans="1:7" ht="16.5" thickBot="1">
      <c r="A11" s="238">
        <v>4</v>
      </c>
      <c r="B11" s="244" t="s">
        <v>137</v>
      </c>
      <c r="C11" s="247">
        <v>112622</v>
      </c>
      <c r="D11" s="246">
        <v>100000</v>
      </c>
      <c r="E11" s="246">
        <v>100000</v>
      </c>
      <c r="F11" s="246">
        <v>100000</v>
      </c>
      <c r="G11" s="246">
        <v>100000</v>
      </c>
    </row>
    <row r="12" spans="1:7" ht="16.5" thickBot="1">
      <c r="A12" s="238">
        <v>5</v>
      </c>
      <c r="B12" s="244" t="s">
        <v>109</v>
      </c>
      <c r="C12" s="247">
        <v>362870.1</v>
      </c>
      <c r="D12" s="246">
        <v>219032</v>
      </c>
      <c r="E12" s="246">
        <f>219032-20527</f>
        <v>198505</v>
      </c>
      <c r="F12" s="246">
        <f>217099-35327+2000</f>
        <v>183772</v>
      </c>
      <c r="G12" s="246">
        <f>181430+55407+2000</f>
        <v>238837</v>
      </c>
    </row>
    <row r="13" spans="1:7" ht="16.5" thickBot="1">
      <c r="A13" s="238">
        <v>6</v>
      </c>
      <c r="B13" s="244" t="s">
        <v>110</v>
      </c>
      <c r="C13" s="247">
        <v>40899.43</v>
      </c>
      <c r="D13" s="246">
        <v>50000</v>
      </c>
      <c r="E13" s="246">
        <v>50000</v>
      </c>
      <c r="F13" s="246">
        <v>50000</v>
      </c>
      <c r="G13" s="246">
        <v>50000</v>
      </c>
    </row>
    <row r="14" spans="1:7" ht="16.5" thickBot="1">
      <c r="A14" s="238">
        <v>7</v>
      </c>
      <c r="B14" s="244" t="s">
        <v>138</v>
      </c>
      <c r="C14" s="247">
        <v>5966.45</v>
      </c>
      <c r="D14" s="246">
        <v>10000</v>
      </c>
      <c r="E14" s="246">
        <v>10000</v>
      </c>
      <c r="F14" s="246">
        <v>10000</v>
      </c>
      <c r="G14" s="246">
        <v>10000</v>
      </c>
    </row>
    <row r="15" spans="1:7" ht="16.5" thickBot="1">
      <c r="A15" s="238">
        <v>8</v>
      </c>
      <c r="B15" s="244" t="s">
        <v>139</v>
      </c>
      <c r="C15" s="247">
        <v>35139.3</v>
      </c>
      <c r="D15" s="246">
        <v>45000</v>
      </c>
      <c r="E15" s="246">
        <v>40000</v>
      </c>
      <c r="F15" s="246">
        <v>40000</v>
      </c>
      <c r="G15" s="246">
        <v>40000</v>
      </c>
    </row>
    <row r="16" spans="1:7" ht="16.5" thickBot="1">
      <c r="A16" s="238">
        <v>9</v>
      </c>
      <c r="B16" s="244" t="s">
        <v>140</v>
      </c>
      <c r="C16" s="245">
        <v>6957</v>
      </c>
      <c r="D16" s="246">
        <v>10000</v>
      </c>
      <c r="E16" s="246">
        <v>10000</v>
      </c>
      <c r="F16" s="246">
        <v>10000</v>
      </c>
      <c r="G16" s="246">
        <v>10000</v>
      </c>
    </row>
    <row r="17" spans="1:7" ht="16.5" thickBot="1">
      <c r="A17" s="238">
        <v>10</v>
      </c>
      <c r="B17" s="244" t="s">
        <v>160</v>
      </c>
      <c r="C17" s="245">
        <v>155</v>
      </c>
      <c r="D17" s="248">
        <v>500</v>
      </c>
      <c r="E17" s="248">
        <v>500</v>
      </c>
      <c r="F17" s="248">
        <v>500</v>
      </c>
      <c r="G17" s="248">
        <v>500</v>
      </c>
    </row>
    <row r="18" spans="1:7" ht="16.5" thickBot="1">
      <c r="A18" s="238">
        <v>11</v>
      </c>
      <c r="B18" s="244" t="s">
        <v>141</v>
      </c>
      <c r="C18" s="247">
        <v>50346.5</v>
      </c>
      <c r="D18" s="246">
        <v>48000</v>
      </c>
      <c r="E18" s="246">
        <v>45000</v>
      </c>
      <c r="F18" s="246">
        <v>45000</v>
      </c>
      <c r="G18" s="246">
        <v>45000</v>
      </c>
    </row>
    <row r="19" spans="1:7" ht="16.5" thickBot="1">
      <c r="A19" s="238">
        <v>12</v>
      </c>
      <c r="B19" s="244" t="s">
        <v>193</v>
      </c>
      <c r="C19" s="245">
        <v>2091</v>
      </c>
      <c r="D19" s="246">
        <v>2000</v>
      </c>
      <c r="E19" s="246">
        <v>2000</v>
      </c>
      <c r="F19" s="246">
        <v>2000</v>
      </c>
      <c r="G19" s="246">
        <v>2000</v>
      </c>
    </row>
    <row r="20" spans="1:7" ht="16.5" thickBot="1">
      <c r="A20" s="238" t="s">
        <v>142</v>
      </c>
      <c r="B20" s="240" t="s">
        <v>107</v>
      </c>
      <c r="C20" s="249">
        <f>SUM(C21:C38)</f>
        <v>550714.3200000001</v>
      </c>
      <c r="D20" s="249">
        <f>SUM(D21:D38)</f>
        <v>496000</v>
      </c>
      <c r="E20" s="249">
        <f>SUM(E21:E38)</f>
        <v>486000</v>
      </c>
      <c r="F20" s="249">
        <f>SUM(F21:F38)</f>
        <v>500075</v>
      </c>
      <c r="G20" s="249">
        <f>SUM(G21:G38)</f>
        <v>506601</v>
      </c>
    </row>
    <row r="21" spans="1:7" ht="16.5" thickBot="1">
      <c r="A21" s="238">
        <v>1</v>
      </c>
      <c r="B21" s="244" t="s">
        <v>111</v>
      </c>
      <c r="C21" s="247">
        <v>6610.5</v>
      </c>
      <c r="D21" s="246">
        <v>8000</v>
      </c>
      <c r="E21" s="246">
        <v>8000</v>
      </c>
      <c r="F21" s="246">
        <v>8000</v>
      </c>
      <c r="G21" s="246">
        <v>8000</v>
      </c>
    </row>
    <row r="22" spans="1:7" ht="16.5" thickBot="1">
      <c r="A22" s="238">
        <v>2</v>
      </c>
      <c r="B22" s="244" t="s">
        <v>143</v>
      </c>
      <c r="C22" s="247">
        <v>1370</v>
      </c>
      <c r="D22" s="246">
        <v>1500</v>
      </c>
      <c r="E22" s="246">
        <v>1500</v>
      </c>
      <c r="F22" s="246">
        <v>1500</v>
      </c>
      <c r="G22" s="246">
        <v>1500</v>
      </c>
    </row>
    <row r="23" spans="1:7" ht="16.5" thickBot="1">
      <c r="A23" s="238">
        <v>3</v>
      </c>
      <c r="B23" s="244" t="s">
        <v>112</v>
      </c>
      <c r="C23" s="247">
        <v>70713.07</v>
      </c>
      <c r="D23" s="246">
        <v>70000</v>
      </c>
      <c r="E23" s="246">
        <v>60000</v>
      </c>
      <c r="F23" s="246">
        <v>71000</v>
      </c>
      <c r="G23" s="246">
        <v>71000</v>
      </c>
    </row>
    <row r="24" spans="1:7" ht="16.5" thickBot="1">
      <c r="A24" s="238">
        <v>4</v>
      </c>
      <c r="B24" s="244" t="s">
        <v>171</v>
      </c>
      <c r="C24" s="245">
        <v>467.75</v>
      </c>
      <c r="D24" s="246">
        <v>2000</v>
      </c>
      <c r="E24" s="246">
        <v>2000</v>
      </c>
      <c r="F24" s="246">
        <v>2000</v>
      </c>
      <c r="G24" s="246">
        <v>2000</v>
      </c>
    </row>
    <row r="25" spans="1:7" ht="16.5" thickBot="1">
      <c r="A25" s="238">
        <v>5</v>
      </c>
      <c r="B25" s="244" t="s">
        <v>172</v>
      </c>
      <c r="C25" s="247">
        <v>4170</v>
      </c>
      <c r="D25" s="248">
        <v>500</v>
      </c>
      <c r="E25" s="248">
        <v>500</v>
      </c>
      <c r="F25" s="248">
        <v>500</v>
      </c>
      <c r="G25" s="248">
        <v>500</v>
      </c>
    </row>
    <row r="26" spans="1:7" ht="16.5" thickBot="1">
      <c r="A26" s="238">
        <v>6</v>
      </c>
      <c r="B26" s="244" t="s">
        <v>144</v>
      </c>
      <c r="C26" s="245">
        <v>850</v>
      </c>
      <c r="D26" s="246">
        <v>3500</v>
      </c>
      <c r="E26" s="246">
        <v>3500</v>
      </c>
      <c r="F26" s="246">
        <v>4000</v>
      </c>
      <c r="G26" s="246">
        <v>4000</v>
      </c>
    </row>
    <row r="27" spans="1:7" ht="16.5" thickBot="1">
      <c r="A27" s="238">
        <v>7</v>
      </c>
      <c r="B27" s="244" t="s">
        <v>113</v>
      </c>
      <c r="C27" s="247">
        <v>3500</v>
      </c>
      <c r="D27" s="246">
        <v>6000</v>
      </c>
      <c r="E27" s="246">
        <v>6000</v>
      </c>
      <c r="F27" s="246">
        <v>6000</v>
      </c>
      <c r="G27" s="246">
        <v>6000</v>
      </c>
    </row>
    <row r="28" spans="1:7" ht="16.5" thickBot="1">
      <c r="A28" s="238">
        <v>8</v>
      </c>
      <c r="B28" s="244" t="s">
        <v>194</v>
      </c>
      <c r="C28" s="247">
        <v>39370</v>
      </c>
      <c r="D28" s="246">
        <v>40000</v>
      </c>
      <c r="E28" s="246">
        <v>40000</v>
      </c>
      <c r="F28" s="246">
        <v>40000</v>
      </c>
      <c r="G28" s="246">
        <v>40000</v>
      </c>
    </row>
    <row r="29" spans="1:7" ht="16.5" thickBot="1">
      <c r="A29" s="238">
        <v>9</v>
      </c>
      <c r="B29" s="244" t="s">
        <v>114</v>
      </c>
      <c r="C29" s="247">
        <v>44196</v>
      </c>
      <c r="D29" s="246">
        <v>55000</v>
      </c>
      <c r="E29" s="246">
        <v>55000</v>
      </c>
      <c r="F29" s="246">
        <v>55000</v>
      </c>
      <c r="G29" s="246">
        <v>55000</v>
      </c>
    </row>
    <row r="30" spans="1:7" ht="16.5" thickBot="1">
      <c r="A30" s="238">
        <v>10</v>
      </c>
      <c r="B30" s="244" t="s">
        <v>115</v>
      </c>
      <c r="C30" s="247">
        <v>32679.5</v>
      </c>
      <c r="D30" s="246">
        <v>40000</v>
      </c>
      <c r="E30" s="246">
        <v>40000</v>
      </c>
      <c r="F30" s="246">
        <v>41000</v>
      </c>
      <c r="G30" s="246">
        <v>41000</v>
      </c>
    </row>
    <row r="31" spans="1:7" ht="16.5" thickBot="1">
      <c r="A31" s="238">
        <v>11</v>
      </c>
      <c r="B31" s="244" t="s">
        <v>145</v>
      </c>
      <c r="C31" s="247">
        <v>52543</v>
      </c>
      <c r="D31" s="246">
        <v>40000</v>
      </c>
      <c r="E31" s="246">
        <v>40000</v>
      </c>
      <c r="F31" s="246">
        <v>40000</v>
      </c>
      <c r="G31" s="246">
        <v>40000</v>
      </c>
    </row>
    <row r="32" spans="1:7" ht="16.5" thickBot="1">
      <c r="A32" s="238">
        <v>12</v>
      </c>
      <c r="B32" s="244" t="s">
        <v>146</v>
      </c>
      <c r="C32" s="245"/>
      <c r="D32" s="246">
        <v>40000</v>
      </c>
      <c r="E32" s="246">
        <v>40000</v>
      </c>
      <c r="F32" s="246">
        <v>40000</v>
      </c>
      <c r="G32" s="246">
        <v>40000</v>
      </c>
    </row>
    <row r="33" spans="1:7" ht="16.5" thickBot="1">
      <c r="A33" s="238">
        <v>13</v>
      </c>
      <c r="B33" s="244" t="s">
        <v>195</v>
      </c>
      <c r="C33" s="245">
        <v>708.25</v>
      </c>
      <c r="D33" s="246">
        <v>2000</v>
      </c>
      <c r="E33" s="246">
        <v>2000</v>
      </c>
      <c r="F33" s="246">
        <v>2000</v>
      </c>
      <c r="G33" s="246">
        <v>2000</v>
      </c>
    </row>
    <row r="34" spans="1:7" ht="16.5" thickBot="1">
      <c r="A34" s="238">
        <v>14</v>
      </c>
      <c r="B34" s="250" t="s">
        <v>173</v>
      </c>
      <c r="C34" s="245"/>
      <c r="D34" s="246">
        <v>2000</v>
      </c>
      <c r="E34" s="246">
        <v>2000</v>
      </c>
      <c r="F34" s="246">
        <v>2000</v>
      </c>
      <c r="G34" s="246">
        <v>2000</v>
      </c>
    </row>
    <row r="35" spans="1:7" ht="16.5" thickBot="1">
      <c r="A35" s="238">
        <v>15</v>
      </c>
      <c r="B35" s="244" t="s">
        <v>147</v>
      </c>
      <c r="C35" s="247">
        <v>32088.75</v>
      </c>
      <c r="D35" s="246">
        <v>30000</v>
      </c>
      <c r="E35" s="246">
        <v>30000</v>
      </c>
      <c r="F35" s="246">
        <v>30000</v>
      </c>
      <c r="G35" s="246">
        <v>30000</v>
      </c>
    </row>
    <row r="36" spans="1:7" ht="16.5" thickBot="1">
      <c r="A36" s="238">
        <v>16</v>
      </c>
      <c r="B36" s="244" t="s">
        <v>148</v>
      </c>
      <c r="C36" s="245">
        <v>352</v>
      </c>
      <c r="D36" s="248">
        <v>500</v>
      </c>
      <c r="E36" s="248">
        <v>500</v>
      </c>
      <c r="F36" s="248">
        <v>500</v>
      </c>
      <c r="G36" s="248">
        <v>500</v>
      </c>
    </row>
    <row r="37" spans="1:7" ht="16.5" thickBot="1">
      <c r="A37" s="238">
        <v>17</v>
      </c>
      <c r="B37" s="244" t="s">
        <v>149</v>
      </c>
      <c r="C37" s="245">
        <v>600</v>
      </c>
      <c r="D37" s="246">
        <v>5000</v>
      </c>
      <c r="E37" s="246">
        <v>5000</v>
      </c>
      <c r="F37" s="246">
        <v>5000</v>
      </c>
      <c r="G37" s="246">
        <v>5000</v>
      </c>
    </row>
    <row r="38" spans="1:7" ht="16.5" thickBot="1">
      <c r="A38" s="238">
        <v>18</v>
      </c>
      <c r="B38" s="244" t="s">
        <v>150</v>
      </c>
      <c r="C38" s="247">
        <v>260495.5</v>
      </c>
      <c r="D38" s="246">
        <v>150000</v>
      </c>
      <c r="E38" s="246">
        <v>150000</v>
      </c>
      <c r="F38" s="246">
        <v>151575</v>
      </c>
      <c r="G38" s="246">
        <v>158101</v>
      </c>
    </row>
  </sheetData>
  <sheetProtection/>
  <mergeCells count="1">
    <mergeCell ref="E2:G2"/>
  </mergeCells>
  <printOptions/>
  <pageMargins left="0.2" right="0.2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BearingPoint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Tomczynska</dc:creator>
  <cp:keywords/>
  <dc:description/>
  <cp:lastModifiedBy>Qendresa Jashanica</cp:lastModifiedBy>
  <cp:lastPrinted>2020-09-18T08:45:35Z</cp:lastPrinted>
  <dcterms:created xsi:type="dcterms:W3CDTF">2009-02-25T12:11:13Z</dcterms:created>
  <dcterms:modified xsi:type="dcterms:W3CDTF">2020-09-21T08:23:40Z</dcterms:modified>
  <cp:category/>
  <cp:version/>
  <cp:contentType/>
  <cp:contentStatus/>
</cp:coreProperties>
</file>