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19440" windowHeight="11640"/>
  </bookViews>
  <sheets>
    <sheet name="2022" sheetId="1" r:id="rId1"/>
  </sheets>
  <definedNames>
    <definedName name="_xlnm.Print_Area" localSheetId="0">'2022'!$A$1:$M$119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76" i="1" l="1"/>
  <c r="K79" i="1"/>
  <c r="K84" i="1"/>
  <c r="K85" i="1"/>
  <c r="K88" i="1"/>
  <c r="K91" i="1"/>
  <c r="E106" i="1"/>
  <c r="E81" i="1"/>
  <c r="E80" i="1"/>
  <c r="J81" i="1" l="1"/>
  <c r="J106" i="1"/>
  <c r="J94" i="1"/>
  <c r="F37" i="1" l="1"/>
  <c r="F36" i="1" s="1"/>
  <c r="F44" i="1"/>
  <c r="F43" i="1" s="1"/>
  <c r="J43" i="1"/>
  <c r="G9" i="1"/>
  <c r="H9" i="1"/>
  <c r="I9" i="1"/>
  <c r="J9" i="1"/>
  <c r="F9" i="1"/>
  <c r="K46" i="1"/>
  <c r="I43" i="1"/>
  <c r="H43" i="1"/>
  <c r="G36" i="1"/>
  <c r="H36" i="1"/>
  <c r="I36" i="1"/>
  <c r="J36" i="1"/>
  <c r="K56" i="1"/>
  <c r="K100" i="1"/>
  <c r="K92" i="1"/>
  <c r="K66" i="1"/>
  <c r="K39" i="1"/>
  <c r="K35" i="1"/>
  <c r="K28" i="1"/>
  <c r="K73" i="1"/>
  <c r="K36" i="1" l="1"/>
  <c r="K9" i="1"/>
  <c r="J97" i="1"/>
  <c r="I97" i="1"/>
  <c r="H97" i="1"/>
  <c r="G97" i="1"/>
  <c r="E97" i="1"/>
  <c r="J89" i="1"/>
  <c r="I89" i="1"/>
  <c r="H89" i="1"/>
  <c r="G89" i="1"/>
  <c r="E89" i="1"/>
  <c r="I70" i="1"/>
  <c r="H70" i="1"/>
  <c r="G70" i="1"/>
  <c r="E70" i="1"/>
  <c r="J63" i="1"/>
  <c r="I63" i="1"/>
  <c r="H63" i="1"/>
  <c r="G63" i="1"/>
  <c r="F63" i="1"/>
  <c r="E63" i="1"/>
  <c r="J32" i="1"/>
  <c r="I32" i="1"/>
  <c r="H32" i="1"/>
  <c r="G32" i="1"/>
  <c r="F32" i="1"/>
  <c r="K27" i="1"/>
  <c r="H25" i="1"/>
  <c r="I25" i="1"/>
  <c r="J25" i="1"/>
  <c r="G87" i="1"/>
  <c r="G68" i="1"/>
  <c r="G54" i="1"/>
  <c r="G53" i="1" s="1"/>
  <c r="G44" i="1"/>
  <c r="G43" i="1" s="1"/>
  <c r="K43" i="1" s="1"/>
  <c r="G26" i="1"/>
  <c r="G25" i="1" s="1"/>
  <c r="F51" i="1"/>
  <c r="F54" i="1"/>
  <c r="E51" i="1"/>
  <c r="E54" i="1"/>
  <c r="J70" i="1" l="1"/>
  <c r="K63" i="1"/>
  <c r="K32" i="1"/>
  <c r="F102" i="1"/>
  <c r="H23" i="1"/>
  <c r="H94" i="1"/>
  <c r="F109" i="1"/>
  <c r="F98" i="1"/>
  <c r="F97" i="1" s="1"/>
  <c r="K97" i="1" s="1"/>
  <c r="F90" i="1"/>
  <c r="F78" i="1"/>
  <c r="K78" i="1" s="1"/>
  <c r="F75" i="1"/>
  <c r="K75" i="1" s="1"/>
  <c r="F71" i="1"/>
  <c r="F70" i="1" s="1"/>
  <c r="F68" i="1"/>
  <c r="F26" i="1"/>
  <c r="F25" i="1" s="1"/>
  <c r="K25" i="1" s="1"/>
  <c r="F87" i="1"/>
  <c r="K87" i="1" s="1"/>
  <c r="F89" i="1" l="1"/>
  <c r="K89" i="1" s="1"/>
  <c r="K90" i="1"/>
  <c r="K70" i="1"/>
  <c r="F117" i="1" l="1"/>
  <c r="F86" i="1"/>
  <c r="J117" i="1"/>
  <c r="I117" i="1"/>
  <c r="H117" i="1"/>
  <c r="G117" i="1"/>
  <c r="J114" i="1"/>
  <c r="I114" i="1"/>
  <c r="H114" i="1"/>
  <c r="G114" i="1"/>
  <c r="F114" i="1"/>
  <c r="J111" i="1"/>
  <c r="I111" i="1"/>
  <c r="H111" i="1"/>
  <c r="G111" i="1"/>
  <c r="F111" i="1"/>
  <c r="J108" i="1"/>
  <c r="I108" i="1"/>
  <c r="H108" i="1"/>
  <c r="G108" i="1"/>
  <c r="F108" i="1"/>
  <c r="J107" i="1"/>
  <c r="I107" i="1"/>
  <c r="H107" i="1"/>
  <c r="G107" i="1"/>
  <c r="F107" i="1"/>
  <c r="I106" i="1"/>
  <c r="H106" i="1"/>
  <c r="G106" i="1"/>
  <c r="F106" i="1"/>
  <c r="J101" i="1"/>
  <c r="I101" i="1"/>
  <c r="H101" i="1"/>
  <c r="G101" i="1"/>
  <c r="F101" i="1"/>
  <c r="J96" i="1"/>
  <c r="J8" i="1" s="1"/>
  <c r="I96" i="1"/>
  <c r="I8" i="1" s="1"/>
  <c r="H96" i="1"/>
  <c r="H8" i="1" s="1"/>
  <c r="G96" i="1"/>
  <c r="G8" i="1" s="1"/>
  <c r="F96" i="1"/>
  <c r="F8" i="1" s="1"/>
  <c r="J95" i="1"/>
  <c r="I95" i="1"/>
  <c r="H95" i="1"/>
  <c r="G95" i="1"/>
  <c r="F95" i="1"/>
  <c r="I94" i="1"/>
  <c r="G94" i="1"/>
  <c r="F94" i="1"/>
  <c r="J86" i="1"/>
  <c r="I86" i="1"/>
  <c r="H86" i="1"/>
  <c r="G86" i="1"/>
  <c r="J83" i="1"/>
  <c r="I83" i="1"/>
  <c r="H83" i="1"/>
  <c r="G83" i="1"/>
  <c r="F83" i="1"/>
  <c r="K83" i="1" s="1"/>
  <c r="J82" i="1"/>
  <c r="I82" i="1"/>
  <c r="H82" i="1"/>
  <c r="G82" i="1"/>
  <c r="F82" i="1"/>
  <c r="K82" i="1" s="1"/>
  <c r="I81" i="1"/>
  <c r="H81" i="1"/>
  <c r="G81" i="1"/>
  <c r="J77" i="1"/>
  <c r="I77" i="1"/>
  <c r="H77" i="1"/>
  <c r="G77" i="1"/>
  <c r="F77" i="1"/>
  <c r="K77" i="1" s="1"/>
  <c r="J74" i="1"/>
  <c r="I74" i="1"/>
  <c r="H74" i="1"/>
  <c r="G74" i="1"/>
  <c r="F74" i="1"/>
  <c r="K74" i="1" s="1"/>
  <c r="J67" i="1"/>
  <c r="I67" i="1"/>
  <c r="H67" i="1"/>
  <c r="G67" i="1"/>
  <c r="F67" i="1"/>
  <c r="J62" i="1"/>
  <c r="I62" i="1"/>
  <c r="H62" i="1"/>
  <c r="G62" i="1"/>
  <c r="F62" i="1"/>
  <c r="J61" i="1"/>
  <c r="I61" i="1"/>
  <c r="H61" i="1"/>
  <c r="G61" i="1"/>
  <c r="F61" i="1"/>
  <c r="J57" i="1"/>
  <c r="I57" i="1"/>
  <c r="H57" i="1"/>
  <c r="G57" i="1"/>
  <c r="F57" i="1"/>
  <c r="J53" i="1"/>
  <c r="I53" i="1"/>
  <c r="H53" i="1"/>
  <c r="F53" i="1"/>
  <c r="J50" i="1"/>
  <c r="I50" i="1"/>
  <c r="H50" i="1"/>
  <c r="G50" i="1"/>
  <c r="F50" i="1"/>
  <c r="J49" i="1"/>
  <c r="I49" i="1"/>
  <c r="H49" i="1"/>
  <c r="G49" i="1"/>
  <c r="F49" i="1"/>
  <c r="J48" i="1"/>
  <c r="I48" i="1"/>
  <c r="H48" i="1"/>
  <c r="G48" i="1"/>
  <c r="F48" i="1"/>
  <c r="J40" i="1"/>
  <c r="I40" i="1"/>
  <c r="H40" i="1"/>
  <c r="G40" i="1"/>
  <c r="F40" i="1"/>
  <c r="J29" i="1"/>
  <c r="I29" i="1"/>
  <c r="H29" i="1"/>
  <c r="G29" i="1"/>
  <c r="F29" i="1"/>
  <c r="J24" i="1"/>
  <c r="I24" i="1"/>
  <c r="H24" i="1"/>
  <c r="H22" i="1" s="1"/>
  <c r="G24" i="1"/>
  <c r="F24" i="1"/>
  <c r="J23" i="1"/>
  <c r="I23" i="1"/>
  <c r="G23" i="1"/>
  <c r="F23" i="1"/>
  <c r="J19" i="1"/>
  <c r="I19" i="1"/>
  <c r="H19" i="1"/>
  <c r="G19" i="1"/>
  <c r="F19" i="1"/>
  <c r="J16" i="1"/>
  <c r="I16" i="1"/>
  <c r="H16" i="1"/>
  <c r="G16" i="1"/>
  <c r="F16" i="1"/>
  <c r="J13" i="1"/>
  <c r="I13" i="1"/>
  <c r="H13" i="1"/>
  <c r="G13" i="1"/>
  <c r="F13" i="1"/>
  <c r="J12" i="1"/>
  <c r="J7" i="1" s="1"/>
  <c r="I12" i="1"/>
  <c r="H12" i="1"/>
  <c r="G12" i="1"/>
  <c r="F12" i="1"/>
  <c r="J11" i="1"/>
  <c r="J6" i="1" s="1"/>
  <c r="I11" i="1"/>
  <c r="I6" i="1" s="1"/>
  <c r="H11" i="1"/>
  <c r="G11" i="1"/>
  <c r="F11" i="1"/>
  <c r="K86" i="1" l="1"/>
  <c r="K8" i="1"/>
  <c r="I47" i="1"/>
  <c r="H60" i="1"/>
  <c r="J47" i="1"/>
  <c r="I105" i="1"/>
  <c r="J10" i="1"/>
  <c r="I10" i="1"/>
  <c r="F47" i="1"/>
  <c r="G80" i="1"/>
  <c r="J93" i="1"/>
  <c r="I80" i="1"/>
  <c r="J80" i="1"/>
  <c r="H47" i="1"/>
  <c r="I22" i="1"/>
  <c r="G47" i="1"/>
  <c r="H93" i="1"/>
  <c r="H10" i="1"/>
  <c r="J60" i="1"/>
  <c r="H7" i="1"/>
  <c r="G93" i="1"/>
  <c r="F93" i="1"/>
  <c r="J22" i="1"/>
  <c r="F10" i="1"/>
  <c r="H80" i="1"/>
  <c r="H6" i="1"/>
  <c r="J105" i="1"/>
  <c r="I7" i="1"/>
  <c r="G7" i="1"/>
  <c r="I93" i="1"/>
  <c r="I60" i="1"/>
  <c r="H105" i="1"/>
  <c r="G105" i="1"/>
  <c r="G60" i="1"/>
  <c r="G6" i="1"/>
  <c r="G10" i="1"/>
  <c r="F105" i="1"/>
  <c r="F81" i="1"/>
  <c r="F60" i="1"/>
  <c r="F22" i="1"/>
  <c r="G22" i="1"/>
  <c r="F7" i="1"/>
  <c r="F80" i="1" l="1"/>
  <c r="K80" i="1" s="1"/>
  <c r="K81" i="1"/>
  <c r="H5" i="1"/>
  <c r="G5" i="1"/>
  <c r="J5" i="1"/>
  <c r="I5" i="1"/>
  <c r="F6" i="1"/>
  <c r="F5" i="1" s="1"/>
  <c r="K117" i="1"/>
  <c r="K114" i="1"/>
  <c r="K108" i="1"/>
  <c r="K94" i="1"/>
  <c r="K67" i="1"/>
  <c r="K57" i="1"/>
  <c r="K53" i="1"/>
  <c r="K29" i="1"/>
  <c r="K23" i="1"/>
  <c r="K19" i="1"/>
  <c r="K11" i="1"/>
  <c r="K12" i="1"/>
  <c r="K14" i="1"/>
  <c r="K15" i="1"/>
  <c r="K16" i="1"/>
  <c r="K17" i="1"/>
  <c r="K18" i="1"/>
  <c r="K20" i="1"/>
  <c r="K21" i="1"/>
  <c r="K26" i="1"/>
  <c r="K30" i="1"/>
  <c r="K31" i="1"/>
  <c r="K33" i="1"/>
  <c r="K34" i="1"/>
  <c r="K37" i="1"/>
  <c r="K38" i="1"/>
  <c r="K40" i="1"/>
  <c r="K41" i="1"/>
  <c r="K42" i="1"/>
  <c r="K44" i="1"/>
  <c r="K45" i="1"/>
  <c r="K50" i="1"/>
  <c r="K51" i="1"/>
  <c r="K52" i="1"/>
  <c r="K54" i="1"/>
  <c r="K55" i="1"/>
  <c r="K58" i="1"/>
  <c r="K59" i="1"/>
  <c r="K64" i="1"/>
  <c r="K65" i="1"/>
  <c r="K68" i="1"/>
  <c r="K69" i="1"/>
  <c r="K71" i="1"/>
  <c r="K72" i="1"/>
  <c r="K95" i="1"/>
  <c r="K98" i="1"/>
  <c r="K99" i="1"/>
  <c r="K101" i="1"/>
  <c r="K102" i="1"/>
  <c r="K103" i="1"/>
  <c r="K104" i="1"/>
  <c r="K107" i="1"/>
  <c r="K109" i="1"/>
  <c r="K110" i="1"/>
  <c r="K111" i="1"/>
  <c r="K112" i="1"/>
  <c r="K113" i="1"/>
  <c r="K115" i="1"/>
  <c r="K116" i="1"/>
  <c r="K118" i="1"/>
  <c r="K119" i="1"/>
  <c r="K5" i="1" l="1"/>
  <c r="K6" i="1"/>
  <c r="K13" i="1"/>
  <c r="K62" i="1"/>
  <c r="K48" i="1"/>
  <c r="K22" i="1"/>
  <c r="K61" i="1"/>
  <c r="K49" i="1"/>
  <c r="K24" i="1"/>
  <c r="K105" i="1"/>
  <c r="K10" i="1"/>
  <c r="K7" i="1"/>
  <c r="K96" i="1"/>
  <c r="K106" i="1"/>
  <c r="K93" i="1"/>
  <c r="K60" i="1"/>
  <c r="K47" i="1"/>
  <c r="E94" i="1" l="1"/>
  <c r="E95" i="1"/>
  <c r="E107" i="1"/>
  <c r="E101" i="1"/>
  <c r="E96" i="1"/>
  <c r="E8" i="1" s="1"/>
  <c r="E62" i="1"/>
  <c r="E61" i="1"/>
  <c r="E49" i="1"/>
  <c r="E48" i="1"/>
  <c r="E24" i="1"/>
  <c r="E23" i="1"/>
  <c r="E6" i="1" s="1"/>
  <c r="E12" i="1"/>
  <c r="E117" i="1"/>
  <c r="E111" i="1"/>
  <c r="E108" i="1"/>
  <c r="E86" i="1"/>
  <c r="E83" i="1"/>
  <c r="E77" i="1"/>
  <c r="E74" i="1"/>
  <c r="E67" i="1"/>
  <c r="E57" i="1"/>
  <c r="E53" i="1"/>
  <c r="E50" i="1"/>
  <c r="E43" i="1"/>
  <c r="E40" i="1"/>
  <c r="E32" i="1"/>
  <c r="E29" i="1"/>
  <c r="E25" i="1"/>
  <c r="E19" i="1"/>
  <c r="E16" i="1"/>
  <c r="E7" i="1" l="1"/>
  <c r="E60" i="1"/>
  <c r="E47" i="1"/>
  <c r="E93" i="1"/>
  <c r="E22" i="1"/>
  <c r="E5" i="1" l="1"/>
</calcChain>
</file>

<file path=xl/comments1.xml><?xml version="1.0" encoding="utf-8"?>
<comments xmlns="http://schemas.openxmlformats.org/spreadsheetml/2006/main">
  <authors>
    <author>PC</author>
  </authors>
  <commentList>
    <comment ref="I35" authorId="0">
      <text>
        <r>
          <rPr>
            <b/>
            <sz val="9"/>
            <color indexed="81"/>
            <rFont val="Tahoma"/>
            <family val="2"/>
          </rPr>
          <t>Kreshnik Zejnullahu:</t>
        </r>
        <r>
          <rPr>
            <sz val="9"/>
            <color indexed="81"/>
            <rFont val="Tahoma"/>
            <family val="2"/>
          </rPr>
          <t xml:space="preserve">
Borxhe
</t>
        </r>
      </text>
    </comment>
    <comment ref="G39" authorId="0">
      <text>
        <r>
          <rPr>
            <b/>
            <sz val="9"/>
            <color indexed="81"/>
            <rFont val="Tahoma"/>
            <family val="2"/>
          </rPr>
          <t>Kreshnik Zejnullahu:</t>
        </r>
        <r>
          <rPr>
            <sz val="9"/>
            <color indexed="81"/>
            <rFont val="Tahoma"/>
            <family val="2"/>
          </rPr>
          <t xml:space="preserve">
Deponite Ilegale
Objektet pa leje</t>
        </r>
      </text>
    </comment>
    <comment ref="G73" authorId="0">
      <text>
        <r>
          <rPr>
            <b/>
            <sz val="9"/>
            <color indexed="81"/>
            <rFont val="Tahoma"/>
            <family val="2"/>
          </rPr>
          <t>Kreshnik Zejnullahu:</t>
        </r>
        <r>
          <rPr>
            <sz val="9"/>
            <color indexed="81"/>
            <rFont val="Tahoma"/>
            <family val="2"/>
          </rPr>
          <t xml:space="preserve">
Mirëmbajtje</t>
        </r>
      </text>
    </comment>
    <comment ref="J73" authorId="0">
      <text>
        <r>
          <rPr>
            <b/>
            <sz val="9"/>
            <color indexed="81"/>
            <rFont val="Tahoma"/>
            <family val="2"/>
          </rPr>
          <t>Kreshnik Zejnullahu:
Vendime Gjyqësore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92" authorId="0">
      <text>
        <r>
          <rPr>
            <b/>
            <sz val="9"/>
            <color indexed="81"/>
            <rFont val="Tahoma"/>
            <family val="2"/>
          </rPr>
          <t>Kreshnik Zejnullahu:</t>
        </r>
        <r>
          <rPr>
            <sz val="9"/>
            <color indexed="81"/>
            <rFont val="Tahoma"/>
            <family val="2"/>
          </rPr>
          <t xml:space="preserve">
Familjet ne Asistente Sociale - 100 €</t>
        </r>
      </text>
    </comment>
  </commentList>
</comments>
</file>

<file path=xl/sharedStrings.xml><?xml version="1.0" encoding="utf-8"?>
<sst xmlns="http://schemas.openxmlformats.org/spreadsheetml/2006/main" count="156" uniqueCount="76">
  <si>
    <t>Nr</t>
  </si>
  <si>
    <t>Program</t>
  </si>
  <si>
    <t>Nën program</t>
  </si>
  <si>
    <t>Përshkrimi</t>
  </si>
  <si>
    <t>Stafi</t>
  </si>
  <si>
    <t>MALLRA DHE SHËRBIME</t>
  </si>
  <si>
    <t>SHPENZIME KOMUNALE</t>
  </si>
  <si>
    <t>SUBVENCIONE DHE TRANSFERE</t>
  </si>
  <si>
    <t>SHPENZIME KAPITALE</t>
  </si>
  <si>
    <t>TOTALI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</si>
  <si>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</si>
  <si>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</si>
  <si>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</si>
  <si>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</si>
  <si>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</si>
  <si>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</si>
  <si>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</si>
  <si>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</si>
  <si>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</si>
  <si>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</si>
  <si>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</si>
  <si>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SHPENZIMET TOTALE KOMUNALE</t>
  </si>
  <si>
    <t>Zyra e Kryetarit</t>
  </si>
  <si>
    <t>1.1.1</t>
  </si>
  <si>
    <t>1.1.2</t>
  </si>
  <si>
    <t>Njësia e Auditimit të Brendshëm</t>
  </si>
  <si>
    <t xml:space="preserve">Zyra e Kuvendit Komunal </t>
  </si>
  <si>
    <t>Administrata dhe personeli</t>
  </si>
  <si>
    <t>1.3.1</t>
  </si>
  <si>
    <t>Administrata</t>
  </si>
  <si>
    <t>1.3.2</t>
  </si>
  <si>
    <t xml:space="preserve">Çështjet gjinore </t>
  </si>
  <si>
    <t>1.3.3</t>
  </si>
  <si>
    <t xml:space="preserve">Integrimet Evropiane </t>
  </si>
  <si>
    <t>Inspekcioni</t>
  </si>
  <si>
    <t>Prokurimi</t>
  </si>
  <si>
    <t>Buxhet dhe Financa</t>
  </si>
  <si>
    <t>Shërbimet publike, mbrojtja civile, emergjenca</t>
  </si>
  <si>
    <t>1.7.1</t>
  </si>
  <si>
    <t>Zjarrëfikësit dhe inspektimet</t>
  </si>
  <si>
    <t>1.7.2</t>
  </si>
  <si>
    <t xml:space="preserve">Menaxhimi i katastrofave natyrore </t>
  </si>
  <si>
    <t>Zyra Lokale për Komunitete dhe Kthim</t>
  </si>
  <si>
    <t>Bujqësia, Pylltaria dhe Zhvillimi rural</t>
  </si>
  <si>
    <t>1.9.1</t>
  </si>
  <si>
    <t>Bujqësia</t>
  </si>
  <si>
    <t>1.9.2</t>
  </si>
  <si>
    <t xml:space="preserve">Pylltaria dhe inspeksioni </t>
  </si>
  <si>
    <t>1.10</t>
  </si>
  <si>
    <t>Zhvillimi Ekonomik</t>
  </si>
  <si>
    <t>Gjeodezi dhe Kadastër</t>
  </si>
  <si>
    <t>Planifikimi Hapsinor dhe Rregullativ</t>
  </si>
  <si>
    <t>Shëndetësia</t>
  </si>
  <si>
    <t>1.13.1</t>
  </si>
  <si>
    <t>Administrata  e  Shëndetësisë</t>
  </si>
  <si>
    <t>1.13.2</t>
  </si>
  <si>
    <t>Shërbimet e shëndetësisë primare</t>
  </si>
  <si>
    <t>Shërbimet sociale</t>
  </si>
  <si>
    <t>Kulturë, Rini dhe Sport</t>
  </si>
  <si>
    <t xml:space="preserve">Arsimi dhe shkenca </t>
  </si>
  <si>
    <t>Administrata e Arsimit</t>
  </si>
  <si>
    <t>1.16.2</t>
  </si>
  <si>
    <t>Arsimi parashkollor - Çerdhja</t>
  </si>
  <si>
    <t>1.16.3</t>
  </si>
  <si>
    <t xml:space="preserve">Arsimi Fillor </t>
  </si>
  <si>
    <t>1.16.4</t>
  </si>
  <si>
    <t xml:space="preserve">Arsimi i mesëm </t>
  </si>
  <si>
    <t>Teatri i Qytetit</t>
  </si>
  <si>
    <t>Shërbimet Kulturore dhe Sportive</t>
  </si>
  <si>
    <t>1.16.1</t>
  </si>
  <si>
    <t>Grantet Qeveritare</t>
  </si>
  <si>
    <t>Të Hyrat Vetanake</t>
  </si>
  <si>
    <t>Financimi për Teatrot</t>
  </si>
  <si>
    <t>PAGA DHE RROGA</t>
  </si>
  <si>
    <t>Plani i ndarjeve buxhetore të Komunës së Mitrovicës për vitin 2022 - 2024</t>
  </si>
  <si>
    <t>Të Hyrat Vetanake të Bartura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</si>
</sst>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theme="8" tint="0.79998168889431442"/>
        <bgColor indexed="64"/>
      </patternFill>
    </fill>
  </fills>
  <borders count="37">
    <border>
      <left/>
      <right/>
      <top/>
      <bottom/>
      <diagonal/>
    </border>
    <border>
      <left style="hair">
        <color theme="0" tint="-0.34998626667073579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 style="thin">
        <color indexed="64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thin">
        <color indexed="64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 style="thin">
        <color indexed="64"/>
      </right>
      <top/>
      <bottom style="hair">
        <color theme="0" tint="-0.34998626667073579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indexed="64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indexed="64"/>
      </bottom>
      <diagonal/>
    </border>
    <border>
      <left style="hair">
        <color theme="0" tint="-0.499984740745262"/>
      </left>
      <right/>
      <top style="thin">
        <color indexed="64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theme="0" tint="-0.34998626667073579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theme="0" tint="-0.34998626667073579"/>
      </bottom>
      <diagonal/>
    </border>
    <border>
      <left/>
      <right/>
      <top style="medium">
        <color indexed="64"/>
      </top>
      <bottom style="hair">
        <color theme="0" tint="-0.34998626667073579"/>
      </bottom>
      <diagonal/>
    </border>
    <border>
      <left/>
      <right style="thin">
        <color indexed="64"/>
      </right>
      <top style="medium">
        <color indexed="64"/>
      </top>
      <bottom style="hair">
        <color theme="0" tint="-0.34998626667073579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thin">
        <color indexed="64"/>
      </left>
      <right style="medium">
        <color indexed="64"/>
      </right>
      <top style="hair">
        <color theme="0" tint="-0.34998626667073579"/>
      </top>
      <bottom style="thin">
        <color indexed="64"/>
      </bottom>
      <diagonal/>
    </border>
    <border>
      <left style="medium">
        <color indexed="64"/>
      </left>
      <right style="hair">
        <color theme="0" tint="-0.499984740745262"/>
      </right>
      <top style="thin">
        <color indexed="64"/>
      </top>
      <bottom style="hair">
        <color theme="0" tint="-0.499984740745262"/>
      </bottom>
      <diagonal/>
    </border>
    <border>
      <left style="medium">
        <color indexed="64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indexed="64"/>
      </left>
      <right style="hair">
        <color theme="0" tint="-0.499984740745262"/>
      </right>
      <top style="hair">
        <color theme="0" tint="-0.499984740745262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medium">
        <color indexed="64"/>
      </left>
      <right style="hair">
        <color theme="0" tint="-0.34998626667073579"/>
      </right>
      <top style="hair">
        <color theme="0" tint="-0.34998626667073579"/>
      </top>
      <bottom style="medium">
        <color indexed="64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indexed="64"/>
      </bottom>
      <diagonal/>
    </border>
    <border>
      <left style="hair">
        <color theme="0" tint="-0.34998626667073579"/>
      </left>
      <right style="thin">
        <color indexed="64"/>
      </right>
      <top style="hair">
        <color theme="0" tint="-0.34998626667073579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7">
    <xf numFmtId="0" fontId="0" fillId="0" borderId="0" xfId="0"/>
    <xf numFmtId="0" fontId="0" fillId="3" borderId="0" xfId="0" applyFill="1"/>
    <xf numFmtId="0" fontId="0" fillId="4" borderId="0" xfId="0" applyFill="1"/>
    <xf numFmtId="0" fontId="2" fillId="3" borderId="0" xfId="0" applyFont="1" applyFill="1"/>
    <xf numFmtId="0" fontId="2" fillId="0" borderId="0" xfId="0" applyFont="1"/>
    <xf numFmtId="0" fontId="3" fillId="3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7" fillId="5" borderId="4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7" fillId="3" borderId="8" xfId="0" applyFont="1" applyFill="1" applyBorder="1" applyAlignment="1" applyProtection="1">
      <alignment horizontal="center" vertical="center"/>
      <protection locked="0"/>
    </xf>
    <xf numFmtId="0" fontId="7" fillId="3" borderId="8" xfId="1" applyNumberFormat="1" applyFont="1" applyFill="1" applyBorder="1" applyAlignment="1">
      <alignment horizontal="center" vertical="center"/>
    </xf>
    <xf numFmtId="43" fontId="7" fillId="3" borderId="8" xfId="1" applyFont="1" applyFill="1" applyBorder="1" applyAlignment="1">
      <alignment horizontal="center" vertical="center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7" fillId="3" borderId="9" xfId="1" applyNumberFormat="1" applyFont="1" applyFill="1" applyBorder="1" applyAlignment="1">
      <alignment horizontal="center" vertical="center"/>
    </xf>
    <xf numFmtId="43" fontId="7" fillId="3" borderId="9" xfId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left" vertical="center" wrapText="1"/>
    </xf>
    <xf numFmtId="0" fontId="8" fillId="4" borderId="1" xfId="1" applyNumberFormat="1" applyFont="1" applyFill="1" applyBorder="1" applyAlignment="1">
      <alignment horizontal="center" vertical="center"/>
    </xf>
    <xf numFmtId="43" fontId="8" fillId="4" borderId="1" xfId="1" applyFont="1" applyFill="1" applyBorder="1" applyAlignment="1">
      <alignment vertical="center"/>
    </xf>
    <xf numFmtId="0" fontId="8" fillId="7" borderId="2" xfId="0" applyFont="1" applyFill="1" applyBorder="1" applyAlignment="1">
      <alignment horizontal="center" vertical="center" wrapText="1"/>
    </xf>
    <xf numFmtId="0" fontId="8" fillId="7" borderId="2" xfId="0" applyFont="1" applyFill="1" applyBorder="1" applyAlignment="1">
      <alignment horizontal="center" vertical="center"/>
    </xf>
    <xf numFmtId="0" fontId="8" fillId="7" borderId="2" xfId="0" applyFont="1" applyFill="1" applyBorder="1" applyAlignment="1" applyProtection="1">
      <alignment horizontal="left" vertical="center"/>
      <protection locked="0"/>
    </xf>
    <xf numFmtId="43" fontId="8" fillId="7" borderId="2" xfId="1" applyFont="1" applyFill="1" applyBorder="1" applyAlignment="1">
      <alignment vertical="center"/>
    </xf>
    <xf numFmtId="43" fontId="7" fillId="7" borderId="4" xfId="1" applyFont="1" applyFill="1" applyBorder="1" applyAlignment="1">
      <alignment horizontal="center" vertical="center"/>
    </xf>
    <xf numFmtId="0" fontId="8" fillId="8" borderId="2" xfId="0" applyFont="1" applyFill="1" applyBorder="1" applyAlignment="1">
      <alignment horizontal="center" vertical="center"/>
    </xf>
    <xf numFmtId="0" fontId="8" fillId="8" borderId="2" xfId="0" applyFont="1" applyFill="1" applyBorder="1" applyAlignment="1" applyProtection="1">
      <alignment horizontal="left" vertical="center"/>
      <protection locked="0"/>
    </xf>
    <xf numFmtId="43" fontId="8" fillId="8" borderId="2" xfId="1" applyFont="1" applyFill="1" applyBorder="1" applyAlignment="1">
      <alignment vertical="center"/>
    </xf>
    <xf numFmtId="43" fontId="7" fillId="9" borderId="4" xfId="1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/>
    </xf>
    <xf numFmtId="0" fontId="8" fillId="6" borderId="2" xfId="0" applyFont="1" applyFill="1" applyBorder="1" applyAlignment="1" applyProtection="1">
      <alignment horizontal="left" vertical="center"/>
      <protection locked="0"/>
    </xf>
    <xf numFmtId="43" fontId="8" fillId="6" borderId="2" xfId="1" applyFont="1" applyFill="1" applyBorder="1" applyAlignment="1">
      <alignment vertical="center"/>
    </xf>
    <xf numFmtId="43" fontId="7" fillId="3" borderId="4" xfId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43" fontId="8" fillId="3" borderId="2" xfId="1" applyFont="1" applyFill="1" applyBorder="1" applyAlignment="1">
      <alignment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left" vertical="center" wrapText="1"/>
    </xf>
    <xf numFmtId="43" fontId="8" fillId="4" borderId="2" xfId="1" applyFont="1" applyFill="1" applyBorder="1" applyAlignment="1">
      <alignment vertical="center"/>
    </xf>
    <xf numFmtId="43" fontId="7" fillId="2" borderId="4" xfId="1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 wrapText="1"/>
    </xf>
    <xf numFmtId="43" fontId="8" fillId="6" borderId="2" xfId="1" applyFont="1" applyFill="1" applyBorder="1" applyAlignment="1">
      <alignment horizontal="center" vertical="center"/>
    </xf>
    <xf numFmtId="0" fontId="8" fillId="8" borderId="2" xfId="0" applyFont="1" applyFill="1" applyBorder="1" applyAlignment="1">
      <alignment horizontal="center" vertical="center" wrapText="1"/>
    </xf>
    <xf numFmtId="0" fontId="8" fillId="8" borderId="2" xfId="0" applyFont="1" applyFill="1" applyBorder="1" applyAlignment="1">
      <alignment horizontal="left" vertical="center"/>
    </xf>
    <xf numFmtId="0" fontId="8" fillId="4" borderId="2" xfId="0" applyFont="1" applyFill="1" applyBorder="1" applyAlignment="1">
      <alignment horizontal="left" vertical="center"/>
    </xf>
    <xf numFmtId="0" fontId="8" fillId="3" borderId="2" xfId="0" applyFont="1" applyFill="1" applyBorder="1" applyAlignment="1" applyProtection="1">
      <alignment horizontal="left" vertical="center"/>
      <protection locked="0"/>
    </xf>
    <xf numFmtId="0" fontId="11" fillId="0" borderId="0" xfId="0" applyFont="1"/>
    <xf numFmtId="0" fontId="11" fillId="0" borderId="0" xfId="0" applyFont="1" applyAlignment="1">
      <alignment horizontal="left"/>
    </xf>
    <xf numFmtId="0" fontId="12" fillId="0" borderId="0" xfId="0" applyFont="1"/>
    <xf numFmtId="0" fontId="8" fillId="5" borderId="2" xfId="0" applyFont="1" applyFill="1" applyBorder="1" applyAlignment="1">
      <alignment horizontal="center" vertical="center" wrapText="1"/>
    </xf>
    <xf numFmtId="43" fontId="0" fillId="3" borderId="0" xfId="0" applyNumberFormat="1" applyFill="1"/>
    <xf numFmtId="43" fontId="7" fillId="10" borderId="4" xfId="1" applyFont="1" applyFill="1" applyBorder="1" applyAlignment="1">
      <alignment horizontal="center" vertical="center"/>
    </xf>
    <xf numFmtId="43" fontId="7" fillId="10" borderId="11" xfId="1" applyFont="1" applyFill="1" applyBorder="1" applyAlignment="1">
      <alignment horizontal="center" vertical="center"/>
    </xf>
    <xf numFmtId="43" fontId="7" fillId="7" borderId="11" xfId="1" applyFont="1" applyFill="1" applyBorder="1" applyAlignment="1">
      <alignment horizontal="center" vertical="center"/>
    </xf>
    <xf numFmtId="43" fontId="7" fillId="7" borderId="12" xfId="1" applyFont="1" applyFill="1" applyBorder="1" applyAlignment="1">
      <alignment horizontal="center" vertical="center"/>
    </xf>
    <xf numFmtId="43" fontId="7" fillId="11" borderId="6" xfId="1" applyFont="1" applyFill="1" applyBorder="1" applyAlignment="1">
      <alignment horizontal="center" vertical="center"/>
    </xf>
    <xf numFmtId="43" fontId="7" fillId="12" borderId="4" xfId="1" applyFont="1" applyFill="1" applyBorder="1" applyAlignment="1">
      <alignment horizontal="center" vertical="center"/>
    </xf>
    <xf numFmtId="0" fontId="7" fillId="13" borderId="7" xfId="0" applyFont="1" applyFill="1" applyBorder="1" applyAlignment="1" applyProtection="1">
      <alignment vertical="center"/>
      <protection locked="0"/>
    </xf>
    <xf numFmtId="0" fontId="7" fillId="13" borderId="7" xfId="0" applyFont="1" applyFill="1" applyBorder="1" applyAlignment="1" applyProtection="1">
      <alignment horizontal="center" vertical="center"/>
      <protection locked="0"/>
    </xf>
    <xf numFmtId="0" fontId="7" fillId="13" borderId="7" xfId="1" applyNumberFormat="1" applyFont="1" applyFill="1" applyBorder="1" applyAlignment="1">
      <alignment horizontal="center" vertical="center"/>
    </xf>
    <xf numFmtId="43" fontId="7" fillId="13" borderId="7" xfId="1" applyFont="1" applyFill="1" applyBorder="1" applyAlignment="1">
      <alignment horizontal="center" vertical="center"/>
    </xf>
    <xf numFmtId="43" fontId="7" fillId="13" borderId="10" xfId="1" applyFont="1" applyFill="1" applyBorder="1" applyAlignment="1">
      <alignment horizontal="center" vertical="center"/>
    </xf>
    <xf numFmtId="0" fontId="2" fillId="10" borderId="14" xfId="0" applyNumberFormat="1" applyFont="1" applyFill="1" applyBorder="1" applyAlignment="1"/>
    <xf numFmtId="0" fontId="7" fillId="5" borderId="15" xfId="0" applyFont="1" applyFill="1" applyBorder="1" applyAlignment="1">
      <alignment horizontal="center" wrapText="1"/>
    </xf>
    <xf numFmtId="0" fontId="7" fillId="5" borderId="13" xfId="0" applyFont="1" applyFill="1" applyBorder="1" applyAlignment="1">
      <alignment horizontal="center" wrapText="1"/>
    </xf>
    <xf numFmtId="0" fontId="10" fillId="0" borderId="16" xfId="0" applyFont="1" applyBorder="1" applyAlignment="1">
      <alignment horizontal="center" vertical="center"/>
    </xf>
    <xf numFmtId="0" fontId="7" fillId="5" borderId="23" xfId="0" applyFont="1" applyFill="1" applyBorder="1" applyAlignment="1">
      <alignment horizontal="center" wrapText="1"/>
    </xf>
    <xf numFmtId="0" fontId="7" fillId="5" borderId="24" xfId="0" applyFont="1" applyFill="1" applyBorder="1" applyAlignment="1">
      <alignment horizontal="center" wrapText="1"/>
    </xf>
    <xf numFmtId="0" fontId="9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7" fillId="13" borderId="27" xfId="0" applyFont="1" applyFill="1" applyBorder="1" applyAlignment="1">
      <alignment horizontal="left" vertical="center"/>
    </xf>
    <xf numFmtId="43" fontId="2" fillId="13" borderId="23" xfId="0" applyNumberFormat="1" applyFont="1" applyFill="1" applyBorder="1"/>
    <xf numFmtId="0" fontId="7" fillId="3" borderId="28" xfId="0" applyFont="1" applyFill="1" applyBorder="1" applyAlignment="1">
      <alignment horizontal="left" vertical="center"/>
    </xf>
    <xf numFmtId="43" fontId="2" fillId="10" borderId="24" xfId="0" applyNumberFormat="1" applyFont="1" applyFill="1" applyBorder="1"/>
    <xf numFmtId="0" fontId="7" fillId="3" borderId="29" xfId="0" applyFont="1" applyFill="1" applyBorder="1" applyAlignment="1">
      <alignment horizontal="left" vertical="center"/>
    </xf>
    <xf numFmtId="0" fontId="2" fillId="10" borderId="30" xfId="0" applyNumberFormat="1" applyFont="1" applyFill="1" applyBorder="1" applyAlignment="1"/>
    <xf numFmtId="0" fontId="8" fillId="4" borderId="31" xfId="0" applyFont="1" applyFill="1" applyBorder="1" applyAlignment="1">
      <alignment horizontal="left" vertical="center"/>
    </xf>
    <xf numFmtId="0" fontId="8" fillId="7" borderId="22" xfId="0" applyFont="1" applyFill="1" applyBorder="1" applyAlignment="1">
      <alignment horizontal="left" vertical="center"/>
    </xf>
    <xf numFmtId="0" fontId="8" fillId="8" borderId="22" xfId="0" applyFont="1" applyFill="1" applyBorder="1" applyAlignment="1">
      <alignment horizontal="left" vertical="center"/>
    </xf>
    <xf numFmtId="0" fontId="8" fillId="6" borderId="22" xfId="0" applyFont="1" applyFill="1" applyBorder="1" applyAlignment="1">
      <alignment horizontal="left" vertical="center"/>
    </xf>
    <xf numFmtId="0" fontId="8" fillId="3" borderId="22" xfId="0" applyFont="1" applyFill="1" applyBorder="1" applyAlignment="1">
      <alignment horizontal="left" vertical="center"/>
    </xf>
    <xf numFmtId="0" fontId="8" fillId="4" borderId="22" xfId="0" applyFont="1" applyFill="1" applyBorder="1" applyAlignment="1">
      <alignment horizontal="left" vertical="center"/>
    </xf>
    <xf numFmtId="49" fontId="8" fillId="4" borderId="22" xfId="0" applyNumberFormat="1" applyFont="1" applyFill="1" applyBorder="1" applyAlignment="1">
      <alignment horizontal="left" vertical="center"/>
    </xf>
    <xf numFmtId="0" fontId="8" fillId="3" borderId="32" xfId="0" applyFont="1" applyFill="1" applyBorder="1" applyAlignment="1">
      <alignment horizontal="left" vertical="center"/>
    </xf>
    <xf numFmtId="0" fontId="8" fillId="3" borderId="33" xfId="0" applyFont="1" applyFill="1" applyBorder="1" applyAlignment="1">
      <alignment horizontal="center" vertical="center"/>
    </xf>
    <xf numFmtId="0" fontId="8" fillId="3" borderId="33" xfId="0" applyFont="1" applyFill="1" applyBorder="1" applyAlignment="1" applyProtection="1">
      <alignment horizontal="left" vertical="center"/>
      <protection locked="0"/>
    </xf>
    <xf numFmtId="43" fontId="8" fillId="3" borderId="33" xfId="1" applyFont="1" applyFill="1" applyBorder="1" applyAlignment="1">
      <alignment vertical="center"/>
    </xf>
    <xf numFmtId="43" fontId="7" fillId="3" borderId="34" xfId="1" applyFont="1" applyFill="1" applyBorder="1" applyAlignment="1">
      <alignment horizontal="center" vertical="center"/>
    </xf>
    <xf numFmtId="43" fontId="2" fillId="3" borderId="0" xfId="0" applyNumberFormat="1" applyFont="1" applyFill="1"/>
    <xf numFmtId="43" fontId="2" fillId="13" borderId="13" xfId="0" applyNumberFormat="1" applyFont="1" applyFill="1" applyBorder="1"/>
    <xf numFmtId="43" fontId="2" fillId="10" borderId="13" xfId="0" applyNumberFormat="1" applyFont="1" applyFill="1" applyBorder="1"/>
    <xf numFmtId="43" fontId="2" fillId="11" borderId="13" xfId="1" applyFont="1" applyFill="1" applyBorder="1"/>
    <xf numFmtId="43" fontId="2" fillId="11" borderId="24" xfId="0" applyNumberFormat="1" applyFont="1" applyFill="1" applyBorder="1"/>
    <xf numFmtId="43" fontId="2" fillId="10" borderId="13" xfId="1" applyFont="1" applyFill="1" applyBorder="1"/>
    <xf numFmtId="43" fontId="2" fillId="12" borderId="13" xfId="1" applyFont="1" applyFill="1" applyBorder="1"/>
    <xf numFmtId="43" fontId="2" fillId="12" borderId="24" xfId="0" applyNumberFormat="1" applyFont="1" applyFill="1" applyBorder="1"/>
    <xf numFmtId="43" fontId="2" fillId="3" borderId="13" xfId="1" applyFont="1" applyFill="1" applyBorder="1"/>
    <xf numFmtId="43" fontId="2" fillId="3" borderId="24" xfId="0" applyNumberFormat="1" applyFont="1" applyFill="1" applyBorder="1"/>
    <xf numFmtId="0" fontId="2" fillId="3" borderId="0" xfId="0" applyFont="1" applyFill="1" applyBorder="1"/>
    <xf numFmtId="0" fontId="2" fillId="3" borderId="24" xfId="0" applyFont="1" applyFill="1" applyBorder="1"/>
    <xf numFmtId="43" fontId="2" fillId="12" borderId="13" xfId="0" applyNumberFormat="1" applyFont="1" applyFill="1" applyBorder="1"/>
    <xf numFmtId="43" fontId="2" fillId="3" borderId="13" xfId="0" applyNumberFormat="1" applyFont="1" applyFill="1" applyBorder="1"/>
    <xf numFmtId="43" fontId="2" fillId="3" borderId="35" xfId="0" applyNumberFormat="1" applyFont="1" applyFill="1" applyBorder="1"/>
    <xf numFmtId="43" fontId="2" fillId="3" borderId="36" xfId="0" applyNumberFormat="1" applyFont="1" applyFill="1" applyBorder="1"/>
    <xf numFmtId="0" fontId="0" fillId="3" borderId="20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8" fillId="5" borderId="22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 textRotation="90"/>
    </xf>
    <xf numFmtId="0" fontId="8" fillId="5" borderId="2" xfId="0" applyFont="1" applyFill="1" applyBorder="1" applyAlignment="1">
      <alignment horizontal="center" vertical="center" textRotation="90" wrapText="1"/>
    </xf>
    <xf numFmtId="0" fontId="8" fillId="5" borderId="2" xfId="0" applyFont="1" applyFill="1" applyBorder="1" applyAlignment="1" applyProtection="1">
      <alignment horizontal="left" vertical="center"/>
      <protection locked="0"/>
    </xf>
    <xf numFmtId="0" fontId="8" fillId="5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E6B8B7"/>
      <color rgb="FFF2F2F2"/>
      <color rgb="FFFCD5B4"/>
      <color rgb="FFCCFFFF"/>
      <color rgb="FF0000FF"/>
      <color rgb="FFCCFFCC"/>
      <color rgb="FFFFFFFF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129"/>
  <sheetViews>
    <sheetView tabSelected="1" view="pageBreakPreview" topLeftCell="E1" zoomScaleSheetLayoutView="100" workbookViewId="0">
      <selection activeCell="O24" sqref="O24"/>
    </sheetView>
  </sheetViews>
  <sheetFormatPr defaultRowHeight="15" x14ac:dyDescent="0.25"/>
  <cols>
    <col min="1" max="1" width="5.7109375" style="47" bestFit="1" customWidth="1"/>
    <col min="2" max="2" width="5.28515625" style="47" bestFit="1" customWidth="1"/>
    <col min="3" max="3" width="7.5703125" style="47" customWidth="1"/>
    <col min="4" max="4" width="43.5703125" style="48" customWidth="1"/>
    <col min="5" max="5" width="5.85546875" style="47" customWidth="1"/>
    <col min="6" max="10" width="19.42578125" style="47" customWidth="1"/>
    <col min="11" max="11" width="19.42578125" style="49" customWidth="1"/>
    <col min="12" max="12" width="14.28515625" style="1" bestFit="1" customWidth="1"/>
    <col min="13" max="13" width="14.140625" style="1" customWidth="1"/>
    <col min="14" max="15" width="14.28515625" style="1" bestFit="1" customWidth="1"/>
    <col min="16" max="37" width="9.140625" style="1"/>
  </cols>
  <sheetData>
    <row r="1" spans="1:37" ht="26.25" customHeight="1" x14ac:dyDescent="0.25">
      <c r="A1" s="107" t="s">
        <v>74</v>
      </c>
      <c r="B1" s="108"/>
      <c r="C1" s="108"/>
      <c r="D1" s="108"/>
      <c r="E1" s="108"/>
      <c r="F1" s="108"/>
      <c r="G1" s="108"/>
      <c r="H1" s="108"/>
      <c r="I1" s="108"/>
      <c r="J1" s="108"/>
      <c r="K1" s="109"/>
      <c r="L1" s="105"/>
      <c r="M1" s="106"/>
    </row>
    <row r="2" spans="1:37" ht="26.25" customHeight="1" x14ac:dyDescent="0.25">
      <c r="A2" s="110" t="s">
        <v>0</v>
      </c>
      <c r="B2" s="111" t="s">
        <v>1</v>
      </c>
      <c r="C2" s="112" t="s">
        <v>2</v>
      </c>
      <c r="D2" s="113" t="s">
        <v>3</v>
      </c>
      <c r="E2" s="114" t="s">
        <v>4</v>
      </c>
      <c r="F2" s="115">
        <v>2022</v>
      </c>
      <c r="G2" s="115"/>
      <c r="H2" s="115"/>
      <c r="I2" s="115"/>
      <c r="J2" s="115"/>
      <c r="K2" s="116"/>
      <c r="L2" s="64">
        <v>2023</v>
      </c>
      <c r="M2" s="67">
        <v>2024</v>
      </c>
    </row>
    <row r="3" spans="1:37" ht="30" x14ac:dyDescent="0.25">
      <c r="A3" s="110"/>
      <c r="B3" s="111"/>
      <c r="C3" s="112"/>
      <c r="D3" s="113"/>
      <c r="E3" s="114"/>
      <c r="F3" s="50" t="s">
        <v>73</v>
      </c>
      <c r="G3" s="50" t="s">
        <v>5</v>
      </c>
      <c r="H3" s="50" t="s">
        <v>6</v>
      </c>
      <c r="I3" s="50" t="s">
        <v>7</v>
      </c>
      <c r="J3" s="50" t="s">
        <v>8</v>
      </c>
      <c r="K3" s="7" t="s">
        <v>9</v>
      </c>
      <c r="L3" s="65"/>
      <c r="M3" s="68"/>
    </row>
    <row r="4" spans="1:37" s="6" customFormat="1" ht="11.25" customHeight="1" x14ac:dyDescent="0.25">
      <c r="A4" s="69" t="s">
        <v>10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16</v>
      </c>
      <c r="H4" s="8" t="s">
        <v>17</v>
      </c>
      <c r="I4" s="8" t="s">
        <v>18</v>
      </c>
      <c r="J4" s="8" t="s">
        <v>19</v>
      </c>
      <c r="K4" s="9" t="s">
        <v>20</v>
      </c>
      <c r="L4" s="66"/>
      <c r="M4" s="70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</row>
    <row r="5" spans="1:37" s="4" customFormat="1" ht="19.5" customHeight="1" x14ac:dyDescent="0.25">
      <c r="A5" s="71"/>
      <c r="B5" s="58"/>
      <c r="C5" s="58"/>
      <c r="D5" s="59" t="s">
        <v>21</v>
      </c>
      <c r="E5" s="60">
        <f>E10+E19+E22+E36+E40+E43+E47+E57+E60+E70+E74+E77+E80+E89+E93+E105</f>
        <v>1989</v>
      </c>
      <c r="F5" s="61">
        <f>F6+F7+F8+F9</f>
        <v>12482357</v>
      </c>
      <c r="G5" s="61">
        <f t="shared" ref="G5:I5" si="0">G6+G7+G8+G9</f>
        <v>3630842</v>
      </c>
      <c r="H5" s="61">
        <f t="shared" si="0"/>
        <v>488008</v>
      </c>
      <c r="I5" s="61">
        <f t="shared" si="0"/>
        <v>936500</v>
      </c>
      <c r="J5" s="61">
        <f>J6+J7+J8+J9</f>
        <v>5089006</v>
      </c>
      <c r="K5" s="62">
        <f>SUM(F5:J5)</f>
        <v>22626713</v>
      </c>
      <c r="L5" s="90">
        <v>22568548</v>
      </c>
      <c r="M5" s="72">
        <v>23838408</v>
      </c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</row>
    <row r="6" spans="1:37" s="4" customFormat="1" ht="19.5" customHeight="1" x14ac:dyDescent="0.25">
      <c r="A6" s="73"/>
      <c r="B6" s="10"/>
      <c r="C6" s="10"/>
      <c r="D6" s="10" t="s">
        <v>70</v>
      </c>
      <c r="E6" s="11">
        <f>E11+E20+E23+E37+E41+E44+E48+E58+E61+E71+E75+E78+E81+E90+E94+E106</f>
        <v>1989</v>
      </c>
      <c r="F6" s="12">
        <f t="shared" ref="F6:J7" si="1">F11+F20+F23+F37+F41+F44+F48+F58+F61+F71+F75+F78+F81+F90+F94+F106</f>
        <v>12313517</v>
      </c>
      <c r="G6" s="12">
        <f t="shared" si="1"/>
        <v>2493098</v>
      </c>
      <c r="H6" s="12">
        <f t="shared" si="1"/>
        <v>480008</v>
      </c>
      <c r="I6" s="12">
        <f t="shared" si="1"/>
        <v>0</v>
      </c>
      <c r="J6" s="12">
        <f t="shared" si="1"/>
        <v>3544434</v>
      </c>
      <c r="K6" s="53">
        <f>SUM(F6:J6)</f>
        <v>18831057</v>
      </c>
      <c r="L6" s="91">
        <v>19733324</v>
      </c>
      <c r="M6" s="74">
        <v>20888423</v>
      </c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</row>
    <row r="7" spans="1:37" s="4" customFormat="1" ht="19.5" customHeight="1" x14ac:dyDescent="0.25">
      <c r="A7" s="73"/>
      <c r="B7" s="10"/>
      <c r="C7" s="10"/>
      <c r="D7" s="10" t="s">
        <v>71</v>
      </c>
      <c r="E7" s="11">
        <f>E12+E21+E24+E38+E42+E45+E49+E59+E62+E72+E76+E79+E82+E91+E95+E107</f>
        <v>0</v>
      </c>
      <c r="F7" s="12">
        <f t="shared" si="1"/>
        <v>67450</v>
      </c>
      <c r="G7" s="12">
        <f t="shared" si="1"/>
        <v>837744</v>
      </c>
      <c r="H7" s="12">
        <f t="shared" si="1"/>
        <v>8000</v>
      </c>
      <c r="I7" s="12">
        <f t="shared" si="1"/>
        <v>568000</v>
      </c>
      <c r="J7" s="12">
        <f t="shared" si="1"/>
        <v>1044572</v>
      </c>
      <c r="K7" s="54">
        <f t="shared" ref="K7:K76" si="2">SUM(F7:J7)</f>
        <v>2525766</v>
      </c>
      <c r="L7" s="91">
        <v>2665334</v>
      </c>
      <c r="M7" s="74">
        <v>2780095</v>
      </c>
      <c r="N7" s="89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</row>
    <row r="8" spans="1:37" s="4" customFormat="1" ht="19.5" customHeight="1" x14ac:dyDescent="0.25">
      <c r="A8" s="73"/>
      <c r="B8" s="10"/>
      <c r="C8" s="10"/>
      <c r="D8" s="10" t="s">
        <v>72</v>
      </c>
      <c r="E8" s="11">
        <f>E96</f>
        <v>0</v>
      </c>
      <c r="F8" s="12">
        <f>F96</f>
        <v>101390</v>
      </c>
      <c r="G8" s="12">
        <f t="shared" ref="G8:J8" si="3">G96</f>
        <v>0</v>
      </c>
      <c r="H8" s="12">
        <f t="shared" si="3"/>
        <v>0</v>
      </c>
      <c r="I8" s="12">
        <f t="shared" si="3"/>
        <v>68500</v>
      </c>
      <c r="J8" s="12">
        <f t="shared" si="3"/>
        <v>0</v>
      </c>
      <c r="K8" s="54">
        <f>SUM(F8:J8)</f>
        <v>169890</v>
      </c>
      <c r="L8" s="91">
        <v>169890</v>
      </c>
      <c r="M8" s="74">
        <v>169890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</row>
    <row r="9" spans="1:37" s="4" customFormat="1" ht="19.5" customHeight="1" x14ac:dyDescent="0.25">
      <c r="A9" s="75"/>
      <c r="B9" s="13"/>
      <c r="C9" s="13"/>
      <c r="D9" s="13" t="s">
        <v>75</v>
      </c>
      <c r="E9" s="14"/>
      <c r="F9" s="15">
        <f>F28+F35+F39+F46+F56+F66+F73+F92+F100</f>
        <v>0</v>
      </c>
      <c r="G9" s="15">
        <f t="shared" ref="G9:J9" si="4">G28+G35+G39+G46+G56+G66+G73+G92+G100</f>
        <v>300000</v>
      </c>
      <c r="H9" s="15">
        <f t="shared" si="4"/>
        <v>0</v>
      </c>
      <c r="I9" s="15">
        <f t="shared" si="4"/>
        <v>300000</v>
      </c>
      <c r="J9" s="15">
        <f t="shared" si="4"/>
        <v>500000</v>
      </c>
      <c r="K9" s="55">
        <f>SUM(F9:J9)</f>
        <v>1100000</v>
      </c>
      <c r="L9" s="63"/>
      <c r="M9" s="76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</row>
    <row r="10" spans="1:37" ht="18" customHeight="1" x14ac:dyDescent="0.25">
      <c r="A10" s="77">
        <v>1.1000000000000001</v>
      </c>
      <c r="B10" s="16">
        <v>160</v>
      </c>
      <c r="C10" s="17"/>
      <c r="D10" s="18" t="s">
        <v>22</v>
      </c>
      <c r="E10" s="19">
        <v>25</v>
      </c>
      <c r="F10" s="20">
        <f t="shared" ref="F10:J12" si="5">F13+F16</f>
        <v>170100</v>
      </c>
      <c r="G10" s="20">
        <f t="shared" si="5"/>
        <v>65900</v>
      </c>
      <c r="H10" s="20">
        <f t="shared" si="5"/>
        <v>0</v>
      </c>
      <c r="I10" s="20">
        <f t="shared" si="5"/>
        <v>0</v>
      </c>
      <c r="J10" s="20">
        <f t="shared" si="5"/>
        <v>0</v>
      </c>
      <c r="K10" s="56">
        <f t="shared" si="2"/>
        <v>236000</v>
      </c>
      <c r="L10" s="92">
        <v>234000</v>
      </c>
      <c r="M10" s="93">
        <v>237408</v>
      </c>
    </row>
    <row r="11" spans="1:37" ht="18" customHeight="1" x14ac:dyDescent="0.25">
      <c r="A11" s="78"/>
      <c r="B11" s="21"/>
      <c r="C11" s="22"/>
      <c r="D11" s="23" t="s">
        <v>70</v>
      </c>
      <c r="E11" s="22">
        <v>25</v>
      </c>
      <c r="F11" s="24">
        <f t="shared" si="5"/>
        <v>170100</v>
      </c>
      <c r="G11" s="24">
        <f t="shared" si="5"/>
        <v>65900</v>
      </c>
      <c r="H11" s="24">
        <f t="shared" si="5"/>
        <v>0</v>
      </c>
      <c r="I11" s="24">
        <f t="shared" si="5"/>
        <v>0</v>
      </c>
      <c r="J11" s="24">
        <f t="shared" si="5"/>
        <v>0</v>
      </c>
      <c r="K11" s="25">
        <f t="shared" si="2"/>
        <v>236000</v>
      </c>
      <c r="L11" s="94">
        <v>234000</v>
      </c>
      <c r="M11" s="74">
        <v>237408</v>
      </c>
    </row>
    <row r="12" spans="1:37" ht="18" customHeight="1" x14ac:dyDescent="0.25">
      <c r="A12" s="78"/>
      <c r="B12" s="21"/>
      <c r="C12" s="22"/>
      <c r="D12" s="23" t="s">
        <v>71</v>
      </c>
      <c r="E12" s="22">
        <f>E15+E18</f>
        <v>0</v>
      </c>
      <c r="F12" s="24">
        <f t="shared" si="5"/>
        <v>0</v>
      </c>
      <c r="G12" s="24">
        <f t="shared" si="5"/>
        <v>0</v>
      </c>
      <c r="H12" s="24">
        <f t="shared" si="5"/>
        <v>0</v>
      </c>
      <c r="I12" s="24">
        <f t="shared" si="5"/>
        <v>0</v>
      </c>
      <c r="J12" s="24">
        <f t="shared" si="5"/>
        <v>0</v>
      </c>
      <c r="K12" s="52">
        <f t="shared" si="2"/>
        <v>0</v>
      </c>
      <c r="L12" s="94">
        <v>0</v>
      </c>
      <c r="M12" s="74">
        <v>0</v>
      </c>
    </row>
    <row r="13" spans="1:37" s="1" customFormat="1" ht="18" customHeight="1" x14ac:dyDescent="0.25">
      <c r="A13" s="79" t="s">
        <v>23</v>
      </c>
      <c r="B13" s="26"/>
      <c r="C13" s="26">
        <v>16022</v>
      </c>
      <c r="D13" s="27" t="s">
        <v>22</v>
      </c>
      <c r="E13" s="26">
        <v>22</v>
      </c>
      <c r="F13" s="28">
        <f>F14+F15</f>
        <v>126200</v>
      </c>
      <c r="G13" s="28">
        <f t="shared" ref="G13:J13" si="6">G14+G15</f>
        <v>53000</v>
      </c>
      <c r="H13" s="28">
        <f t="shared" si="6"/>
        <v>0</v>
      </c>
      <c r="I13" s="28">
        <f t="shared" si="6"/>
        <v>0</v>
      </c>
      <c r="J13" s="28">
        <f t="shared" si="6"/>
        <v>0</v>
      </c>
      <c r="K13" s="57">
        <f t="shared" si="2"/>
        <v>179200</v>
      </c>
      <c r="L13" s="95">
        <v>177000</v>
      </c>
      <c r="M13" s="96">
        <v>180408</v>
      </c>
      <c r="O13" s="51"/>
    </row>
    <row r="14" spans="1:37" ht="18" customHeight="1" x14ac:dyDescent="0.25">
      <c r="A14" s="80"/>
      <c r="B14" s="30"/>
      <c r="C14" s="31"/>
      <c r="D14" s="32" t="s">
        <v>70</v>
      </c>
      <c r="E14" s="31">
        <v>22</v>
      </c>
      <c r="F14" s="33">
        <v>126200</v>
      </c>
      <c r="G14" s="33">
        <v>53000</v>
      </c>
      <c r="H14" s="33"/>
      <c r="I14" s="33"/>
      <c r="J14" s="33"/>
      <c r="K14" s="34">
        <f>SUM(F14:J14)</f>
        <v>179200</v>
      </c>
      <c r="L14" s="97">
        <v>177000</v>
      </c>
      <c r="M14" s="98">
        <v>180408</v>
      </c>
    </row>
    <row r="15" spans="1:37" ht="18" customHeight="1" x14ac:dyDescent="0.25">
      <c r="A15" s="80"/>
      <c r="B15" s="30"/>
      <c r="C15" s="31"/>
      <c r="D15" s="32" t="s">
        <v>71</v>
      </c>
      <c r="E15" s="31"/>
      <c r="F15" s="33"/>
      <c r="G15" s="33"/>
      <c r="H15" s="33"/>
      <c r="I15" s="33"/>
      <c r="J15" s="33"/>
      <c r="K15" s="34">
        <f t="shared" si="2"/>
        <v>0</v>
      </c>
      <c r="L15" s="97">
        <v>0</v>
      </c>
      <c r="M15" s="98">
        <v>0</v>
      </c>
    </row>
    <row r="16" spans="1:37" s="1" customFormat="1" ht="18" customHeight="1" x14ac:dyDescent="0.25">
      <c r="A16" s="79" t="s">
        <v>24</v>
      </c>
      <c r="B16" s="26"/>
      <c r="C16" s="26">
        <v>16102</v>
      </c>
      <c r="D16" s="27" t="s">
        <v>25</v>
      </c>
      <c r="E16" s="26">
        <f>E17+E18</f>
        <v>3</v>
      </c>
      <c r="F16" s="28">
        <f>F17+F18</f>
        <v>43900</v>
      </c>
      <c r="G16" s="28">
        <f t="shared" ref="G16:J16" si="7">G17+G18</f>
        <v>12900</v>
      </c>
      <c r="H16" s="28">
        <f t="shared" si="7"/>
        <v>0</v>
      </c>
      <c r="I16" s="28">
        <f t="shared" si="7"/>
        <v>0</v>
      </c>
      <c r="J16" s="28">
        <f t="shared" si="7"/>
        <v>0</v>
      </c>
      <c r="K16" s="29">
        <f t="shared" si="2"/>
        <v>56800</v>
      </c>
      <c r="L16" s="95">
        <v>57000</v>
      </c>
      <c r="M16" s="96">
        <v>57000</v>
      </c>
    </row>
    <row r="17" spans="1:37" s="1" customFormat="1" ht="18" customHeight="1" x14ac:dyDescent="0.25">
      <c r="A17" s="81"/>
      <c r="B17" s="35"/>
      <c r="C17" s="35"/>
      <c r="D17" s="32" t="s">
        <v>70</v>
      </c>
      <c r="E17" s="35">
        <v>3</v>
      </c>
      <c r="F17" s="36">
        <v>43900</v>
      </c>
      <c r="G17" s="36">
        <v>12900</v>
      </c>
      <c r="H17" s="36"/>
      <c r="I17" s="36"/>
      <c r="J17" s="36"/>
      <c r="K17" s="34">
        <f t="shared" si="2"/>
        <v>56800</v>
      </c>
      <c r="L17" s="97">
        <v>57000</v>
      </c>
      <c r="M17" s="98">
        <v>57000</v>
      </c>
      <c r="O17" s="51"/>
    </row>
    <row r="18" spans="1:37" s="1" customFormat="1" ht="18" customHeight="1" x14ac:dyDescent="0.25">
      <c r="A18" s="81"/>
      <c r="B18" s="35"/>
      <c r="C18" s="35"/>
      <c r="D18" s="32" t="s">
        <v>71</v>
      </c>
      <c r="E18" s="35"/>
      <c r="F18" s="36"/>
      <c r="G18" s="36"/>
      <c r="H18" s="36"/>
      <c r="I18" s="36"/>
      <c r="J18" s="36"/>
      <c r="K18" s="34">
        <f t="shared" si="2"/>
        <v>0</v>
      </c>
      <c r="L18" s="97">
        <v>0</v>
      </c>
      <c r="M18" s="98">
        <v>0</v>
      </c>
    </row>
    <row r="19" spans="1:37" s="2" customFormat="1" ht="18" customHeight="1" x14ac:dyDescent="0.25">
      <c r="A19" s="82">
        <v>1.2</v>
      </c>
      <c r="B19" s="37">
        <v>169</v>
      </c>
      <c r="C19" s="37">
        <v>16922</v>
      </c>
      <c r="D19" s="38" t="s">
        <v>26</v>
      </c>
      <c r="E19" s="37">
        <f>E20+E21</f>
        <v>0</v>
      </c>
      <c r="F19" s="39">
        <f>F20+F21</f>
        <v>150800</v>
      </c>
      <c r="G19" s="39">
        <f t="shared" ref="G19:J19" si="8">G20+G21</f>
        <v>11000</v>
      </c>
      <c r="H19" s="39">
        <f t="shared" si="8"/>
        <v>0</v>
      </c>
      <c r="I19" s="39">
        <f t="shared" si="8"/>
        <v>20000</v>
      </c>
      <c r="J19" s="39">
        <f t="shared" si="8"/>
        <v>45000</v>
      </c>
      <c r="K19" s="40">
        <f t="shared" si="2"/>
        <v>226800</v>
      </c>
      <c r="L19" s="92">
        <v>191800</v>
      </c>
      <c r="M19" s="93">
        <v>191800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s="1" customFormat="1" ht="18" customHeight="1" x14ac:dyDescent="0.25">
      <c r="A20" s="78"/>
      <c r="B20" s="22"/>
      <c r="C20" s="22"/>
      <c r="D20" s="23" t="s">
        <v>70</v>
      </c>
      <c r="E20" s="22">
        <v>0</v>
      </c>
      <c r="F20" s="24">
        <v>150800</v>
      </c>
      <c r="G20" s="24">
        <v>11000</v>
      </c>
      <c r="H20" s="24"/>
      <c r="I20" s="24"/>
      <c r="J20" s="24">
        <v>45000</v>
      </c>
      <c r="K20" s="25">
        <f t="shared" si="2"/>
        <v>206800</v>
      </c>
      <c r="L20" s="94">
        <v>161800</v>
      </c>
      <c r="M20" s="74">
        <v>161800</v>
      </c>
    </row>
    <row r="21" spans="1:37" s="1" customFormat="1" ht="18" customHeight="1" x14ac:dyDescent="0.25">
      <c r="A21" s="78"/>
      <c r="B21" s="22"/>
      <c r="C21" s="22"/>
      <c r="D21" s="23" t="s">
        <v>71</v>
      </c>
      <c r="E21" s="22"/>
      <c r="F21" s="24"/>
      <c r="G21" s="24"/>
      <c r="H21" s="24"/>
      <c r="I21" s="24">
        <v>20000</v>
      </c>
      <c r="J21" s="24"/>
      <c r="K21" s="25">
        <f t="shared" si="2"/>
        <v>20000</v>
      </c>
      <c r="L21" s="94">
        <v>30000</v>
      </c>
      <c r="M21" s="74">
        <v>30000</v>
      </c>
    </row>
    <row r="22" spans="1:37" s="2" customFormat="1" ht="18" customHeight="1" x14ac:dyDescent="0.25">
      <c r="A22" s="82">
        <v>1.3</v>
      </c>
      <c r="B22" s="41">
        <v>163</v>
      </c>
      <c r="C22" s="37"/>
      <c r="D22" s="38" t="s">
        <v>27</v>
      </c>
      <c r="E22" s="37">
        <f>E23+E24</f>
        <v>73</v>
      </c>
      <c r="F22" s="39">
        <f>F23+F24</f>
        <v>394600</v>
      </c>
      <c r="G22" s="39">
        <f t="shared" ref="G22:J22" si="9">G23+G24</f>
        <v>403100</v>
      </c>
      <c r="H22" s="39">
        <f t="shared" si="9"/>
        <v>100000</v>
      </c>
      <c r="I22" s="39">
        <f t="shared" si="9"/>
        <v>190000</v>
      </c>
      <c r="J22" s="39">
        <f t="shared" si="9"/>
        <v>130000</v>
      </c>
      <c r="K22" s="40">
        <f t="shared" si="2"/>
        <v>1217700</v>
      </c>
      <c r="L22" s="92">
        <v>1105101</v>
      </c>
      <c r="M22" s="93">
        <v>1054508</v>
      </c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s="2" customFormat="1" ht="18" customHeight="1" x14ac:dyDescent="0.25">
      <c r="A23" s="78"/>
      <c r="B23" s="21"/>
      <c r="C23" s="22"/>
      <c r="D23" s="23" t="s">
        <v>70</v>
      </c>
      <c r="E23" s="22">
        <f t="shared" ref="E23:J24" si="10">E26+E30+E33</f>
        <v>73</v>
      </c>
      <c r="F23" s="24">
        <f t="shared" si="10"/>
        <v>394600</v>
      </c>
      <c r="G23" s="24">
        <f t="shared" si="10"/>
        <v>253100</v>
      </c>
      <c r="H23" s="24">
        <f t="shared" si="10"/>
        <v>100000</v>
      </c>
      <c r="I23" s="24">
        <f t="shared" si="10"/>
        <v>0</v>
      </c>
      <c r="J23" s="24">
        <f t="shared" si="10"/>
        <v>130000</v>
      </c>
      <c r="K23" s="25">
        <f t="shared" si="2"/>
        <v>877700</v>
      </c>
      <c r="L23" s="94">
        <v>905101</v>
      </c>
      <c r="M23" s="74">
        <v>828108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s="2" customFormat="1" ht="18" customHeight="1" x14ac:dyDescent="0.25">
      <c r="A24" s="78"/>
      <c r="B24" s="21"/>
      <c r="C24" s="22"/>
      <c r="D24" s="23" t="s">
        <v>71</v>
      </c>
      <c r="E24" s="22">
        <f t="shared" si="10"/>
        <v>0</v>
      </c>
      <c r="F24" s="24">
        <f t="shared" si="10"/>
        <v>0</v>
      </c>
      <c r="G24" s="24">
        <f t="shared" si="10"/>
        <v>150000</v>
      </c>
      <c r="H24" s="24">
        <f t="shared" si="10"/>
        <v>0</v>
      </c>
      <c r="I24" s="24">
        <f t="shared" si="10"/>
        <v>190000</v>
      </c>
      <c r="J24" s="24">
        <f t="shared" si="10"/>
        <v>0</v>
      </c>
      <c r="K24" s="25">
        <f t="shared" si="2"/>
        <v>340000</v>
      </c>
      <c r="L24" s="94">
        <v>200000</v>
      </c>
      <c r="M24" s="74">
        <v>226400</v>
      </c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s="1" customFormat="1" ht="18" customHeight="1" x14ac:dyDescent="0.25">
      <c r="A25" s="79" t="s">
        <v>28</v>
      </c>
      <c r="B25" s="26"/>
      <c r="C25" s="26">
        <v>16322</v>
      </c>
      <c r="D25" s="27" t="s">
        <v>29</v>
      </c>
      <c r="E25" s="26">
        <f>E26+E27</f>
        <v>62</v>
      </c>
      <c r="F25" s="28">
        <f>F26+F27+F28</f>
        <v>327900</v>
      </c>
      <c r="G25" s="28">
        <f>G26+G27+G28</f>
        <v>391500</v>
      </c>
      <c r="H25" s="28">
        <f>H26+H27+H28</f>
        <v>100000</v>
      </c>
      <c r="I25" s="28">
        <f>I26+I27+I28</f>
        <v>80000</v>
      </c>
      <c r="J25" s="28">
        <f>J26+J27+J28</f>
        <v>130000</v>
      </c>
      <c r="K25" s="29">
        <f>SUM(F25:J25)</f>
        <v>1029400</v>
      </c>
      <c r="L25" s="95">
        <v>906501</v>
      </c>
      <c r="M25" s="96">
        <v>835708</v>
      </c>
    </row>
    <row r="26" spans="1:37" s="2" customFormat="1" ht="18" customHeight="1" x14ac:dyDescent="0.25">
      <c r="A26" s="80"/>
      <c r="B26" s="30"/>
      <c r="C26" s="31"/>
      <c r="D26" s="32" t="s">
        <v>70</v>
      </c>
      <c r="E26" s="31">
        <v>62</v>
      </c>
      <c r="F26" s="42">
        <f>332500-4600</f>
        <v>327900</v>
      </c>
      <c r="G26" s="42">
        <f>391500-G27</f>
        <v>241500</v>
      </c>
      <c r="H26" s="42">
        <v>100000</v>
      </c>
      <c r="I26" s="42"/>
      <c r="J26" s="42">
        <v>130000</v>
      </c>
      <c r="K26" s="34">
        <f t="shared" si="2"/>
        <v>799400</v>
      </c>
      <c r="L26" s="97">
        <v>826501</v>
      </c>
      <c r="M26" s="98">
        <v>749308</v>
      </c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s="2" customFormat="1" ht="18" customHeight="1" x14ac:dyDescent="0.25">
      <c r="A27" s="80"/>
      <c r="B27" s="30"/>
      <c r="C27" s="31"/>
      <c r="D27" s="32" t="s">
        <v>71</v>
      </c>
      <c r="E27" s="31"/>
      <c r="F27" s="42"/>
      <c r="G27" s="42">
        <v>150000</v>
      </c>
      <c r="H27" s="42"/>
      <c r="I27" s="42">
        <v>80000</v>
      </c>
      <c r="J27" s="42"/>
      <c r="K27" s="34">
        <f t="shared" si="2"/>
        <v>230000</v>
      </c>
      <c r="L27" s="97">
        <v>80000</v>
      </c>
      <c r="M27" s="98">
        <v>86400</v>
      </c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s="2" customFormat="1" ht="18" customHeight="1" x14ac:dyDescent="0.25">
      <c r="A28" s="80"/>
      <c r="B28" s="30"/>
      <c r="C28" s="31"/>
      <c r="D28" s="32" t="s">
        <v>75</v>
      </c>
      <c r="E28" s="31"/>
      <c r="F28" s="42"/>
      <c r="G28" s="42"/>
      <c r="H28" s="42"/>
      <c r="I28" s="42"/>
      <c r="J28" s="42"/>
      <c r="K28" s="34">
        <f t="shared" si="2"/>
        <v>0</v>
      </c>
      <c r="L28" s="99"/>
      <c r="M28" s="100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s="1" customFormat="1" ht="18" customHeight="1" x14ac:dyDescent="0.25">
      <c r="A29" s="79" t="s">
        <v>30</v>
      </c>
      <c r="B29" s="26"/>
      <c r="C29" s="26">
        <v>16522</v>
      </c>
      <c r="D29" s="27" t="s">
        <v>31</v>
      </c>
      <c r="E29" s="26">
        <f>E30+E31</f>
        <v>2</v>
      </c>
      <c r="F29" s="28">
        <f>F30+F31</f>
        <v>12800</v>
      </c>
      <c r="G29" s="28">
        <f t="shared" ref="G29:J29" si="11">G30+G31</f>
        <v>5800</v>
      </c>
      <c r="H29" s="28">
        <f t="shared" si="11"/>
        <v>0</v>
      </c>
      <c r="I29" s="28">
        <f t="shared" si="11"/>
        <v>10000</v>
      </c>
      <c r="J29" s="28">
        <f t="shared" si="11"/>
        <v>0</v>
      </c>
      <c r="K29" s="57">
        <f t="shared" si="2"/>
        <v>28600</v>
      </c>
      <c r="L29" s="95">
        <v>28800</v>
      </c>
      <c r="M29" s="96">
        <v>28800</v>
      </c>
    </row>
    <row r="30" spans="1:37" s="1" customFormat="1" ht="18" customHeight="1" x14ac:dyDescent="0.25">
      <c r="A30" s="81"/>
      <c r="B30" s="35"/>
      <c r="C30" s="35"/>
      <c r="D30" s="32" t="s">
        <v>70</v>
      </c>
      <c r="E30" s="35">
        <v>2</v>
      </c>
      <c r="F30" s="36">
        <v>12800</v>
      </c>
      <c r="G30" s="36">
        <v>5800</v>
      </c>
      <c r="H30" s="36"/>
      <c r="I30" s="36"/>
      <c r="J30" s="36"/>
      <c r="K30" s="34">
        <f t="shared" si="2"/>
        <v>18600</v>
      </c>
      <c r="L30" s="97">
        <v>18800</v>
      </c>
      <c r="M30" s="98">
        <v>18800</v>
      </c>
    </row>
    <row r="31" spans="1:37" s="1" customFormat="1" ht="18" customHeight="1" x14ac:dyDescent="0.25">
      <c r="A31" s="81"/>
      <c r="B31" s="35"/>
      <c r="C31" s="35"/>
      <c r="D31" s="32" t="s">
        <v>71</v>
      </c>
      <c r="E31" s="35"/>
      <c r="F31" s="36"/>
      <c r="G31" s="36"/>
      <c r="H31" s="36"/>
      <c r="I31" s="36">
        <v>10000</v>
      </c>
      <c r="J31" s="36"/>
      <c r="K31" s="34">
        <f t="shared" si="2"/>
        <v>10000</v>
      </c>
      <c r="L31" s="97">
        <v>10000</v>
      </c>
      <c r="M31" s="98">
        <v>10000</v>
      </c>
    </row>
    <row r="32" spans="1:37" s="1" customFormat="1" ht="18" customHeight="1" x14ac:dyDescent="0.25">
      <c r="A32" s="79" t="s">
        <v>32</v>
      </c>
      <c r="B32" s="26"/>
      <c r="C32" s="26">
        <v>16562</v>
      </c>
      <c r="D32" s="27" t="s">
        <v>33</v>
      </c>
      <c r="E32" s="26">
        <f>E33+E34</f>
        <v>9</v>
      </c>
      <c r="F32" s="28">
        <f>F33+F34+F35</f>
        <v>53900</v>
      </c>
      <c r="G32" s="28">
        <f t="shared" ref="G32" si="12">G33+G34+G35</f>
        <v>5800</v>
      </c>
      <c r="H32" s="28">
        <f t="shared" ref="H32" si="13">H33+H34+H35</f>
        <v>0</v>
      </c>
      <c r="I32" s="28">
        <f t="shared" ref="I32" si="14">I33+I34+I35</f>
        <v>100000</v>
      </c>
      <c r="J32" s="28">
        <f t="shared" ref="J32" si="15">J33+J34+J35</f>
        <v>0</v>
      </c>
      <c r="K32" s="29">
        <f>SUM(F32:J32)</f>
        <v>159700</v>
      </c>
      <c r="L32" s="95">
        <v>169800</v>
      </c>
      <c r="M32" s="96">
        <v>190000</v>
      </c>
    </row>
    <row r="33" spans="1:37" s="1" customFormat="1" ht="18" customHeight="1" x14ac:dyDescent="0.25">
      <c r="A33" s="81"/>
      <c r="B33" s="35"/>
      <c r="C33" s="35"/>
      <c r="D33" s="32" t="s">
        <v>70</v>
      </c>
      <c r="E33" s="35">
        <v>9</v>
      </c>
      <c r="F33" s="36">
        <v>53900</v>
      </c>
      <c r="G33" s="36">
        <v>5800</v>
      </c>
      <c r="H33" s="36"/>
      <c r="I33" s="36"/>
      <c r="J33" s="36"/>
      <c r="K33" s="34">
        <f t="shared" si="2"/>
        <v>59700</v>
      </c>
      <c r="L33" s="97">
        <v>59800</v>
      </c>
      <c r="M33" s="98">
        <v>60000</v>
      </c>
    </row>
    <row r="34" spans="1:37" s="1" customFormat="1" ht="18" customHeight="1" x14ac:dyDescent="0.25">
      <c r="A34" s="81"/>
      <c r="B34" s="35"/>
      <c r="C34" s="35"/>
      <c r="D34" s="32" t="s">
        <v>71</v>
      </c>
      <c r="E34" s="35"/>
      <c r="F34" s="36"/>
      <c r="G34" s="36"/>
      <c r="H34" s="36"/>
      <c r="I34" s="36">
        <v>100000</v>
      </c>
      <c r="J34" s="36"/>
      <c r="K34" s="34">
        <f t="shared" si="2"/>
        <v>100000</v>
      </c>
      <c r="L34" s="97">
        <v>110000</v>
      </c>
      <c r="M34" s="98">
        <v>130000</v>
      </c>
    </row>
    <row r="35" spans="1:37" s="1" customFormat="1" ht="18" customHeight="1" x14ac:dyDescent="0.25">
      <c r="A35" s="81"/>
      <c r="B35" s="35"/>
      <c r="C35" s="35"/>
      <c r="D35" s="32" t="s">
        <v>75</v>
      </c>
      <c r="E35" s="35"/>
      <c r="F35" s="36"/>
      <c r="G35" s="36"/>
      <c r="H35" s="36"/>
      <c r="I35" s="36"/>
      <c r="J35" s="36"/>
      <c r="K35" s="34">
        <f t="shared" si="2"/>
        <v>0</v>
      </c>
      <c r="L35" s="99"/>
      <c r="M35" s="100"/>
    </row>
    <row r="36" spans="1:37" s="2" customFormat="1" ht="18" customHeight="1" x14ac:dyDescent="0.25">
      <c r="A36" s="82">
        <v>1.4</v>
      </c>
      <c r="B36" s="41">
        <v>166</v>
      </c>
      <c r="C36" s="37">
        <v>16643</v>
      </c>
      <c r="D36" s="38" t="s">
        <v>34</v>
      </c>
      <c r="E36" s="26">
        <v>27</v>
      </c>
      <c r="F36" s="28">
        <f>F37+F38+F39</f>
        <v>163000</v>
      </c>
      <c r="G36" s="28">
        <f t="shared" ref="G36" si="16">G37+G38+G39</f>
        <v>132450</v>
      </c>
      <c r="H36" s="28">
        <f t="shared" ref="H36" si="17">H37+H38+H39</f>
        <v>0</v>
      </c>
      <c r="I36" s="28">
        <f t="shared" ref="I36" si="18">I37+I38+I39</f>
        <v>0</v>
      </c>
      <c r="J36" s="28">
        <f t="shared" ref="J36" si="19">J37+J38+J39</f>
        <v>0</v>
      </c>
      <c r="K36" s="29">
        <f>SUM(F36:J36)</f>
        <v>295450</v>
      </c>
      <c r="L36" s="95">
        <v>246450</v>
      </c>
      <c r="M36" s="96">
        <v>246450</v>
      </c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</row>
    <row r="37" spans="1:37" s="1" customFormat="1" ht="18" customHeight="1" x14ac:dyDescent="0.25">
      <c r="A37" s="78"/>
      <c r="B37" s="22"/>
      <c r="C37" s="22"/>
      <c r="D37" s="23" t="s">
        <v>70</v>
      </c>
      <c r="E37" s="22">
        <v>27</v>
      </c>
      <c r="F37" s="24">
        <f>145000+18000</f>
        <v>163000</v>
      </c>
      <c r="G37" s="24">
        <v>32450</v>
      </c>
      <c r="H37" s="24"/>
      <c r="I37" s="24"/>
      <c r="J37" s="24"/>
      <c r="K37" s="25">
        <f t="shared" si="2"/>
        <v>195450</v>
      </c>
      <c r="L37" s="94">
        <v>196450</v>
      </c>
      <c r="M37" s="74">
        <v>196450</v>
      </c>
    </row>
    <row r="38" spans="1:37" s="1" customFormat="1" ht="18" customHeight="1" x14ac:dyDescent="0.25">
      <c r="A38" s="78"/>
      <c r="B38" s="22"/>
      <c r="C38" s="22"/>
      <c r="D38" s="23" t="s">
        <v>71</v>
      </c>
      <c r="E38" s="22"/>
      <c r="F38" s="24"/>
      <c r="G38" s="24"/>
      <c r="H38" s="24"/>
      <c r="I38" s="24"/>
      <c r="J38" s="24"/>
      <c r="K38" s="52">
        <f t="shared" si="2"/>
        <v>0</v>
      </c>
      <c r="L38" s="94">
        <v>50000</v>
      </c>
      <c r="M38" s="74">
        <v>50000</v>
      </c>
    </row>
    <row r="39" spans="1:37" s="1" customFormat="1" ht="18" customHeight="1" x14ac:dyDescent="0.25">
      <c r="A39" s="78"/>
      <c r="B39" s="22"/>
      <c r="C39" s="22"/>
      <c r="D39" s="23" t="s">
        <v>75</v>
      </c>
      <c r="E39" s="22"/>
      <c r="F39" s="24"/>
      <c r="G39" s="24">
        <v>100000</v>
      </c>
      <c r="H39" s="24"/>
      <c r="I39" s="24"/>
      <c r="J39" s="24"/>
      <c r="K39" s="25">
        <f t="shared" si="2"/>
        <v>100000</v>
      </c>
      <c r="L39" s="94">
        <v>0</v>
      </c>
      <c r="M39" s="74">
        <v>0</v>
      </c>
    </row>
    <row r="40" spans="1:37" s="2" customFormat="1" ht="18" customHeight="1" x14ac:dyDescent="0.25">
      <c r="A40" s="82">
        <v>1.5</v>
      </c>
      <c r="B40" s="41">
        <v>167</v>
      </c>
      <c r="C40" s="37">
        <v>16810</v>
      </c>
      <c r="D40" s="38" t="s">
        <v>35</v>
      </c>
      <c r="E40" s="37">
        <f>E41+E42</f>
        <v>7</v>
      </c>
      <c r="F40" s="39">
        <f>F41+F42</f>
        <v>43000</v>
      </c>
      <c r="G40" s="39">
        <f t="shared" ref="G40:H40" si="20">G41+G42</f>
        <v>6900</v>
      </c>
      <c r="H40" s="39">
        <f t="shared" si="20"/>
        <v>0</v>
      </c>
      <c r="I40" s="39">
        <f>I41+I42</f>
        <v>0</v>
      </c>
      <c r="J40" s="39">
        <f t="shared" ref="J40" si="21">J41+J42</f>
        <v>0</v>
      </c>
      <c r="K40" s="40">
        <f t="shared" si="2"/>
        <v>49900</v>
      </c>
      <c r="L40" s="92">
        <v>49900</v>
      </c>
      <c r="M40" s="93">
        <v>49900</v>
      </c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</row>
    <row r="41" spans="1:37" s="1" customFormat="1" ht="18" customHeight="1" x14ac:dyDescent="0.25">
      <c r="A41" s="78"/>
      <c r="B41" s="22"/>
      <c r="C41" s="22"/>
      <c r="D41" s="23" t="s">
        <v>70</v>
      </c>
      <c r="E41" s="22">
        <v>7</v>
      </c>
      <c r="F41" s="24">
        <v>43000</v>
      </c>
      <c r="G41" s="24">
        <v>6900</v>
      </c>
      <c r="H41" s="24"/>
      <c r="I41" s="24"/>
      <c r="J41" s="24"/>
      <c r="K41" s="25">
        <f t="shared" si="2"/>
        <v>49900</v>
      </c>
      <c r="L41" s="94">
        <v>49900</v>
      </c>
      <c r="M41" s="74">
        <v>49900</v>
      </c>
    </row>
    <row r="42" spans="1:37" s="1" customFormat="1" ht="18" customHeight="1" x14ac:dyDescent="0.25">
      <c r="A42" s="78"/>
      <c r="B42" s="22"/>
      <c r="C42" s="22"/>
      <c r="D42" s="23" t="s">
        <v>71</v>
      </c>
      <c r="E42" s="22"/>
      <c r="F42" s="24"/>
      <c r="G42" s="24"/>
      <c r="H42" s="24"/>
      <c r="I42" s="24"/>
      <c r="J42" s="24"/>
      <c r="K42" s="25">
        <f t="shared" si="2"/>
        <v>0</v>
      </c>
      <c r="L42" s="94">
        <v>0</v>
      </c>
      <c r="M42" s="74">
        <v>0</v>
      </c>
    </row>
    <row r="43" spans="1:37" s="2" customFormat="1" ht="18" customHeight="1" x14ac:dyDescent="0.25">
      <c r="A43" s="82">
        <v>1.6</v>
      </c>
      <c r="B43" s="41">
        <v>175</v>
      </c>
      <c r="C43" s="37">
        <v>17522</v>
      </c>
      <c r="D43" s="38" t="s">
        <v>36</v>
      </c>
      <c r="E43" s="37">
        <f>E44+E45</f>
        <v>35</v>
      </c>
      <c r="F43" s="28">
        <f>F44+F45+F46</f>
        <v>182000</v>
      </c>
      <c r="G43" s="28">
        <f t="shared" ref="G43:I43" si="22">G44+G45+G46</f>
        <v>56300</v>
      </c>
      <c r="H43" s="28">
        <f t="shared" si="22"/>
        <v>0</v>
      </c>
      <c r="I43" s="28">
        <f t="shared" si="22"/>
        <v>0</v>
      </c>
      <c r="J43" s="28">
        <f>J44+J45+J46</f>
        <v>1494572</v>
      </c>
      <c r="K43" s="29">
        <f>SUM(F43:J43)</f>
        <v>1732872</v>
      </c>
      <c r="L43" s="95">
        <v>426763</v>
      </c>
      <c r="M43" s="96">
        <v>1483104</v>
      </c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</row>
    <row r="44" spans="1:37" s="1" customFormat="1" ht="18" customHeight="1" x14ac:dyDescent="0.25">
      <c r="A44" s="78"/>
      <c r="B44" s="22"/>
      <c r="C44" s="22"/>
      <c r="D44" s="23" t="s">
        <v>70</v>
      </c>
      <c r="E44" s="22">
        <v>35</v>
      </c>
      <c r="F44" s="24">
        <f>200000-18000</f>
        <v>182000</v>
      </c>
      <c r="G44" s="24">
        <f>56300-G45</f>
        <v>35721</v>
      </c>
      <c r="H44" s="24"/>
      <c r="I44" s="24"/>
      <c r="J44" s="24">
        <v>874000</v>
      </c>
      <c r="K44" s="25">
        <f t="shared" si="2"/>
        <v>1091721</v>
      </c>
      <c r="L44" s="94">
        <v>330175</v>
      </c>
      <c r="M44" s="74">
        <v>1140879</v>
      </c>
    </row>
    <row r="45" spans="1:37" s="1" customFormat="1" ht="18" customHeight="1" x14ac:dyDescent="0.25">
      <c r="A45" s="78"/>
      <c r="B45" s="22"/>
      <c r="C45" s="22"/>
      <c r="D45" s="23" t="s">
        <v>71</v>
      </c>
      <c r="E45" s="22"/>
      <c r="F45" s="24"/>
      <c r="G45" s="24">
        <v>20579</v>
      </c>
      <c r="H45" s="24"/>
      <c r="I45" s="24"/>
      <c r="J45" s="24">
        <v>120572</v>
      </c>
      <c r="K45" s="25">
        <f t="shared" si="2"/>
        <v>141151</v>
      </c>
      <c r="L45" s="94">
        <v>96588</v>
      </c>
      <c r="M45" s="74">
        <v>342225</v>
      </c>
    </row>
    <row r="46" spans="1:37" s="1" customFormat="1" ht="18" customHeight="1" x14ac:dyDescent="0.25">
      <c r="A46" s="78"/>
      <c r="B46" s="22"/>
      <c r="C46" s="22"/>
      <c r="D46" s="23" t="s">
        <v>75</v>
      </c>
      <c r="E46" s="22"/>
      <c r="F46" s="24"/>
      <c r="G46" s="24"/>
      <c r="H46" s="24"/>
      <c r="I46" s="24"/>
      <c r="J46" s="24">
        <v>500000</v>
      </c>
      <c r="K46" s="25">
        <f t="shared" si="2"/>
        <v>500000</v>
      </c>
      <c r="L46" s="94"/>
      <c r="M46" s="74"/>
    </row>
    <row r="47" spans="1:37" s="2" customFormat="1" ht="18" customHeight="1" x14ac:dyDescent="0.25">
      <c r="A47" s="82">
        <v>1.7</v>
      </c>
      <c r="B47" s="41">
        <v>180</v>
      </c>
      <c r="C47" s="37"/>
      <c r="D47" s="38" t="s">
        <v>37</v>
      </c>
      <c r="E47" s="37">
        <f>E48+E49</f>
        <v>47</v>
      </c>
      <c r="F47" s="39">
        <f>F48+F49</f>
        <v>285000</v>
      </c>
      <c r="G47" s="39">
        <f t="shared" ref="G47:J47" si="23">G48+G49</f>
        <v>126050</v>
      </c>
      <c r="H47" s="39">
        <f t="shared" si="23"/>
        <v>5000</v>
      </c>
      <c r="I47" s="39">
        <f t="shared" si="23"/>
        <v>5000</v>
      </c>
      <c r="J47" s="39">
        <f t="shared" si="23"/>
        <v>110000</v>
      </c>
      <c r="K47" s="40">
        <f t="shared" si="2"/>
        <v>531050</v>
      </c>
      <c r="L47" s="92">
        <v>431000</v>
      </c>
      <c r="M47" s="93">
        <v>411000</v>
      </c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</row>
    <row r="48" spans="1:37" s="1" customFormat="1" ht="18" customHeight="1" x14ac:dyDescent="0.25">
      <c r="A48" s="78"/>
      <c r="B48" s="22"/>
      <c r="C48" s="22"/>
      <c r="D48" s="23" t="s">
        <v>70</v>
      </c>
      <c r="E48" s="22">
        <f>E51+E54</f>
        <v>47</v>
      </c>
      <c r="F48" s="24">
        <f>F51+F54</f>
        <v>285000</v>
      </c>
      <c r="G48" s="24">
        <f t="shared" ref="G48:J49" si="24">G51+G54</f>
        <v>99050</v>
      </c>
      <c r="H48" s="24">
        <f t="shared" si="24"/>
        <v>5000</v>
      </c>
      <c r="I48" s="24">
        <f t="shared" si="24"/>
        <v>0</v>
      </c>
      <c r="J48" s="24">
        <f t="shared" si="24"/>
        <v>90000</v>
      </c>
      <c r="K48" s="25">
        <f t="shared" si="2"/>
        <v>479050</v>
      </c>
      <c r="L48" s="94">
        <v>431000</v>
      </c>
      <c r="M48" s="74">
        <v>411000</v>
      </c>
    </row>
    <row r="49" spans="1:37" s="1" customFormat="1" ht="18" customHeight="1" x14ac:dyDescent="0.25">
      <c r="A49" s="78"/>
      <c r="B49" s="22"/>
      <c r="C49" s="22"/>
      <c r="D49" s="23" t="s">
        <v>71</v>
      </c>
      <c r="E49" s="22">
        <f>E52+E55</f>
        <v>0</v>
      </c>
      <c r="F49" s="24">
        <f>F52+F55</f>
        <v>0</v>
      </c>
      <c r="G49" s="24">
        <f t="shared" si="24"/>
        <v>27000</v>
      </c>
      <c r="H49" s="24">
        <f t="shared" si="24"/>
        <v>0</v>
      </c>
      <c r="I49" s="24">
        <f t="shared" si="24"/>
        <v>5000</v>
      </c>
      <c r="J49" s="24">
        <f t="shared" si="24"/>
        <v>20000</v>
      </c>
      <c r="K49" s="25">
        <f t="shared" si="2"/>
        <v>52000</v>
      </c>
      <c r="L49" s="94">
        <v>0</v>
      </c>
      <c r="M49" s="74">
        <v>0</v>
      </c>
    </row>
    <row r="50" spans="1:37" s="1" customFormat="1" ht="18" customHeight="1" x14ac:dyDescent="0.25">
      <c r="A50" s="79" t="s">
        <v>38</v>
      </c>
      <c r="B50" s="26"/>
      <c r="C50" s="26">
        <v>18310</v>
      </c>
      <c r="D50" s="27" t="s">
        <v>39</v>
      </c>
      <c r="E50" s="26">
        <f>E51+E52</f>
        <v>42</v>
      </c>
      <c r="F50" s="28">
        <f>F51+F52</f>
        <v>251800</v>
      </c>
      <c r="G50" s="28">
        <f t="shared" ref="G50:J50" si="25">G51+G52</f>
        <v>68350</v>
      </c>
      <c r="H50" s="28">
        <f t="shared" si="25"/>
        <v>5000</v>
      </c>
      <c r="I50" s="28">
        <f t="shared" si="25"/>
        <v>0</v>
      </c>
      <c r="J50" s="28">
        <f t="shared" si="25"/>
        <v>90000</v>
      </c>
      <c r="K50" s="29">
        <f t="shared" si="2"/>
        <v>415150</v>
      </c>
      <c r="L50" s="95">
        <v>327000</v>
      </c>
      <c r="M50" s="96">
        <v>307000</v>
      </c>
    </row>
    <row r="51" spans="1:37" s="1" customFormat="1" ht="18" customHeight="1" x14ac:dyDescent="0.25">
      <c r="A51" s="81"/>
      <c r="B51" s="35"/>
      <c r="C51" s="35"/>
      <c r="D51" s="32" t="s">
        <v>70</v>
      </c>
      <c r="E51" s="35">
        <f>40+2</f>
        <v>42</v>
      </c>
      <c r="F51" s="36">
        <f>241800+10000</f>
        <v>251800</v>
      </c>
      <c r="G51" s="36">
        <v>68350</v>
      </c>
      <c r="H51" s="36">
        <v>5000</v>
      </c>
      <c r="I51" s="36">
        <v>0</v>
      </c>
      <c r="J51" s="36">
        <v>70000</v>
      </c>
      <c r="K51" s="34">
        <f t="shared" si="2"/>
        <v>395150</v>
      </c>
      <c r="L51" s="97">
        <v>327000</v>
      </c>
      <c r="M51" s="98">
        <v>307000</v>
      </c>
    </row>
    <row r="52" spans="1:37" s="1" customFormat="1" ht="18" customHeight="1" x14ac:dyDescent="0.25">
      <c r="A52" s="81"/>
      <c r="B52" s="35"/>
      <c r="C52" s="35"/>
      <c r="D52" s="32" t="s">
        <v>71</v>
      </c>
      <c r="E52" s="35"/>
      <c r="F52" s="36"/>
      <c r="G52" s="36"/>
      <c r="H52" s="36"/>
      <c r="I52" s="36"/>
      <c r="J52" s="36">
        <v>20000</v>
      </c>
      <c r="K52" s="34">
        <f t="shared" si="2"/>
        <v>20000</v>
      </c>
      <c r="L52" s="97">
        <v>0</v>
      </c>
      <c r="M52" s="98">
        <v>0</v>
      </c>
    </row>
    <row r="53" spans="1:37" s="1" customFormat="1" ht="18" customHeight="1" x14ac:dyDescent="0.25">
      <c r="A53" s="79" t="s">
        <v>40</v>
      </c>
      <c r="B53" s="26"/>
      <c r="C53" s="26">
        <v>18466</v>
      </c>
      <c r="D53" s="27" t="s">
        <v>41</v>
      </c>
      <c r="E53" s="26">
        <f>E54+E55</f>
        <v>5</v>
      </c>
      <c r="F53" s="28">
        <f>F54+F55</f>
        <v>33200</v>
      </c>
      <c r="G53" s="28">
        <f>G54+G55+G56</f>
        <v>107700</v>
      </c>
      <c r="H53" s="28">
        <f t="shared" ref="H53:J53" si="26">H54+H55</f>
        <v>0</v>
      </c>
      <c r="I53" s="28">
        <f t="shared" si="26"/>
        <v>5000</v>
      </c>
      <c r="J53" s="28">
        <f t="shared" si="26"/>
        <v>20000</v>
      </c>
      <c r="K53" s="29">
        <f t="shared" si="2"/>
        <v>165900</v>
      </c>
      <c r="L53" s="95">
        <v>104000</v>
      </c>
      <c r="M53" s="96">
        <v>104000</v>
      </c>
    </row>
    <row r="54" spans="1:37" s="1" customFormat="1" ht="18" customHeight="1" x14ac:dyDescent="0.25">
      <c r="A54" s="81"/>
      <c r="B54" s="35"/>
      <c r="C54" s="35"/>
      <c r="D54" s="32" t="s">
        <v>70</v>
      </c>
      <c r="E54" s="35">
        <f>7-2</f>
        <v>5</v>
      </c>
      <c r="F54" s="36">
        <f>43200-10000</f>
        <v>33200</v>
      </c>
      <c r="G54" s="36">
        <f>57700-G55</f>
        <v>30700</v>
      </c>
      <c r="H54" s="36"/>
      <c r="I54" s="36"/>
      <c r="J54" s="36">
        <v>20000</v>
      </c>
      <c r="K54" s="34">
        <f t="shared" si="2"/>
        <v>83900</v>
      </c>
      <c r="L54" s="97">
        <v>104000</v>
      </c>
      <c r="M54" s="98">
        <v>104000</v>
      </c>
    </row>
    <row r="55" spans="1:37" s="1" customFormat="1" ht="18" customHeight="1" x14ac:dyDescent="0.25">
      <c r="A55" s="81"/>
      <c r="B55" s="35"/>
      <c r="C55" s="35"/>
      <c r="D55" s="32" t="s">
        <v>71</v>
      </c>
      <c r="E55" s="35"/>
      <c r="F55" s="36"/>
      <c r="G55" s="36">
        <v>27000</v>
      </c>
      <c r="H55" s="36"/>
      <c r="I55" s="36">
        <v>5000</v>
      </c>
      <c r="J55" s="36"/>
      <c r="K55" s="34">
        <f t="shared" si="2"/>
        <v>32000</v>
      </c>
      <c r="L55" s="97">
        <v>0</v>
      </c>
      <c r="M55" s="98">
        <v>0</v>
      </c>
    </row>
    <row r="56" spans="1:37" s="1" customFormat="1" ht="18" customHeight="1" x14ac:dyDescent="0.25">
      <c r="A56" s="81"/>
      <c r="B56" s="35"/>
      <c r="C56" s="35"/>
      <c r="D56" s="32" t="s">
        <v>75</v>
      </c>
      <c r="E56" s="35"/>
      <c r="F56" s="36"/>
      <c r="G56" s="36">
        <v>50000</v>
      </c>
      <c r="H56" s="36"/>
      <c r="I56" s="36"/>
      <c r="J56" s="36"/>
      <c r="K56" s="34">
        <f t="shared" si="2"/>
        <v>50000</v>
      </c>
      <c r="L56" s="97"/>
      <c r="M56" s="98"/>
    </row>
    <row r="57" spans="1:37" s="2" customFormat="1" ht="18" customHeight="1" x14ac:dyDescent="0.25">
      <c r="A57" s="82">
        <v>1.8</v>
      </c>
      <c r="B57" s="41">
        <v>195</v>
      </c>
      <c r="C57" s="37"/>
      <c r="D57" s="38" t="s">
        <v>42</v>
      </c>
      <c r="E57" s="37">
        <f>E58+E59</f>
        <v>6</v>
      </c>
      <c r="F57" s="39">
        <f>F58+F59</f>
        <v>38200</v>
      </c>
      <c r="G57" s="39">
        <f t="shared" ref="G57:J57" si="27">G58+G59</f>
        <v>5900</v>
      </c>
      <c r="H57" s="39">
        <f t="shared" si="27"/>
        <v>0</v>
      </c>
      <c r="I57" s="39">
        <f t="shared" si="27"/>
        <v>13000</v>
      </c>
      <c r="J57" s="39">
        <f t="shared" si="27"/>
        <v>0</v>
      </c>
      <c r="K57" s="40">
        <f t="shared" si="2"/>
        <v>57100</v>
      </c>
      <c r="L57" s="92">
        <v>57900</v>
      </c>
      <c r="M57" s="93">
        <v>57900</v>
      </c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</row>
    <row r="58" spans="1:37" s="1" customFormat="1" ht="18" customHeight="1" x14ac:dyDescent="0.25">
      <c r="A58" s="78"/>
      <c r="B58" s="22"/>
      <c r="C58" s="22"/>
      <c r="D58" s="23" t="s">
        <v>70</v>
      </c>
      <c r="E58" s="22">
        <v>6</v>
      </c>
      <c r="F58" s="24">
        <v>38200</v>
      </c>
      <c r="G58" s="24">
        <v>5900</v>
      </c>
      <c r="H58" s="24"/>
      <c r="I58" s="24"/>
      <c r="J58" s="24"/>
      <c r="K58" s="25">
        <f t="shared" si="2"/>
        <v>44100</v>
      </c>
      <c r="L58" s="94">
        <v>44900</v>
      </c>
      <c r="M58" s="74">
        <v>44900</v>
      </c>
    </row>
    <row r="59" spans="1:37" s="1" customFormat="1" ht="18" customHeight="1" x14ac:dyDescent="0.25">
      <c r="A59" s="78"/>
      <c r="B59" s="22"/>
      <c r="C59" s="22"/>
      <c r="D59" s="23" t="s">
        <v>71</v>
      </c>
      <c r="E59" s="22"/>
      <c r="F59" s="24"/>
      <c r="G59" s="24"/>
      <c r="H59" s="24"/>
      <c r="I59" s="24">
        <v>13000</v>
      </c>
      <c r="J59" s="24"/>
      <c r="K59" s="25">
        <f t="shared" si="2"/>
        <v>13000</v>
      </c>
      <c r="L59" s="94">
        <v>13000</v>
      </c>
      <c r="M59" s="74">
        <v>13000</v>
      </c>
    </row>
    <row r="60" spans="1:37" s="2" customFormat="1" ht="18" customHeight="1" x14ac:dyDescent="0.25">
      <c r="A60" s="82">
        <v>1.9</v>
      </c>
      <c r="B60" s="41">
        <v>470</v>
      </c>
      <c r="C60" s="37"/>
      <c r="D60" s="38" t="s">
        <v>43</v>
      </c>
      <c r="E60" s="37">
        <f>E61+E62</f>
        <v>26</v>
      </c>
      <c r="F60" s="39">
        <f>F61+F62</f>
        <v>142900</v>
      </c>
      <c r="G60" s="39">
        <f t="shared" ref="G60:J60" si="28">G61+G62</f>
        <v>445900</v>
      </c>
      <c r="H60" s="39">
        <f t="shared" si="28"/>
        <v>0</v>
      </c>
      <c r="I60" s="39">
        <f t="shared" si="28"/>
        <v>135000</v>
      </c>
      <c r="J60" s="39">
        <f t="shared" si="28"/>
        <v>20000</v>
      </c>
      <c r="K60" s="40">
        <f t="shared" si="2"/>
        <v>743800</v>
      </c>
      <c r="L60" s="92">
        <v>651500</v>
      </c>
      <c r="M60" s="93">
        <v>561500</v>
      </c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</row>
    <row r="61" spans="1:37" s="1" customFormat="1" ht="18" customHeight="1" x14ac:dyDescent="0.25">
      <c r="A61" s="78"/>
      <c r="B61" s="22"/>
      <c r="C61" s="22"/>
      <c r="D61" s="23" t="s">
        <v>70</v>
      </c>
      <c r="E61" s="22">
        <f t="shared" ref="E61:J62" si="29">E64+E68</f>
        <v>26</v>
      </c>
      <c r="F61" s="24">
        <f t="shared" si="29"/>
        <v>142900</v>
      </c>
      <c r="G61" s="24">
        <f t="shared" si="29"/>
        <v>20900</v>
      </c>
      <c r="H61" s="24">
        <f t="shared" si="29"/>
        <v>0</v>
      </c>
      <c r="I61" s="24">
        <f t="shared" si="29"/>
        <v>0</v>
      </c>
      <c r="J61" s="24">
        <f t="shared" si="29"/>
        <v>20000</v>
      </c>
      <c r="K61" s="25">
        <f t="shared" si="2"/>
        <v>183800</v>
      </c>
      <c r="L61" s="94">
        <v>161500</v>
      </c>
      <c r="M61" s="74">
        <v>161500</v>
      </c>
    </row>
    <row r="62" spans="1:37" s="1" customFormat="1" ht="18" customHeight="1" x14ac:dyDescent="0.25">
      <c r="A62" s="78"/>
      <c r="B62" s="22"/>
      <c r="C62" s="22"/>
      <c r="D62" s="23" t="s">
        <v>71</v>
      </c>
      <c r="E62" s="22">
        <f t="shared" si="29"/>
        <v>0</v>
      </c>
      <c r="F62" s="24">
        <f t="shared" si="29"/>
        <v>0</v>
      </c>
      <c r="G62" s="24">
        <f t="shared" si="29"/>
        <v>425000</v>
      </c>
      <c r="H62" s="24">
        <f t="shared" si="29"/>
        <v>0</v>
      </c>
      <c r="I62" s="24">
        <f t="shared" si="29"/>
        <v>135000</v>
      </c>
      <c r="J62" s="24">
        <f t="shared" si="29"/>
        <v>0</v>
      </c>
      <c r="K62" s="25">
        <f t="shared" si="2"/>
        <v>560000</v>
      </c>
      <c r="L62" s="94">
        <v>490000</v>
      </c>
      <c r="M62" s="74">
        <v>400000</v>
      </c>
    </row>
    <row r="63" spans="1:37" s="1" customFormat="1" ht="18" customHeight="1" x14ac:dyDescent="0.25">
      <c r="A63" s="79" t="s">
        <v>44</v>
      </c>
      <c r="B63" s="26"/>
      <c r="C63" s="26">
        <v>47022</v>
      </c>
      <c r="D63" s="27" t="s">
        <v>45</v>
      </c>
      <c r="E63" s="26">
        <f>E64+E65</f>
        <v>8</v>
      </c>
      <c r="F63" s="28">
        <f>F64+F65+F66</f>
        <v>50900</v>
      </c>
      <c r="G63" s="28">
        <f t="shared" ref="G63" si="30">G64+G65+G66</f>
        <v>17900</v>
      </c>
      <c r="H63" s="28">
        <f t="shared" ref="H63" si="31">H64+H65+H66</f>
        <v>0</v>
      </c>
      <c r="I63" s="28">
        <f t="shared" ref="I63" si="32">I64+I65+I66</f>
        <v>160000</v>
      </c>
      <c r="J63" s="28">
        <f t="shared" ref="J63" si="33">J64+J65+J66</f>
        <v>0</v>
      </c>
      <c r="K63" s="29">
        <f>SUM(F63:J63)</f>
        <v>228800</v>
      </c>
      <c r="L63" s="95">
        <v>206000</v>
      </c>
      <c r="M63" s="96">
        <v>216000</v>
      </c>
    </row>
    <row r="64" spans="1:37" s="1" customFormat="1" ht="18" customHeight="1" x14ac:dyDescent="0.25">
      <c r="A64" s="81"/>
      <c r="B64" s="35"/>
      <c r="C64" s="35"/>
      <c r="D64" s="32" t="s">
        <v>70</v>
      </c>
      <c r="E64" s="35">
        <v>8</v>
      </c>
      <c r="F64" s="36">
        <v>50900</v>
      </c>
      <c r="G64" s="36">
        <v>17900</v>
      </c>
      <c r="H64" s="36"/>
      <c r="I64" s="36"/>
      <c r="J64" s="36"/>
      <c r="K64" s="34">
        <f t="shared" si="2"/>
        <v>68800</v>
      </c>
      <c r="L64" s="97">
        <v>66000</v>
      </c>
      <c r="M64" s="98">
        <v>66000</v>
      </c>
    </row>
    <row r="65" spans="1:37" s="1" customFormat="1" ht="18" customHeight="1" x14ac:dyDescent="0.25">
      <c r="A65" s="81"/>
      <c r="B65" s="35"/>
      <c r="C65" s="35"/>
      <c r="D65" s="32" t="s">
        <v>71</v>
      </c>
      <c r="E65" s="35"/>
      <c r="F65" s="36"/>
      <c r="G65" s="36"/>
      <c r="H65" s="36"/>
      <c r="I65" s="36">
        <v>135000</v>
      </c>
      <c r="J65" s="36"/>
      <c r="K65" s="34">
        <f t="shared" si="2"/>
        <v>135000</v>
      </c>
      <c r="L65" s="97">
        <v>140000</v>
      </c>
      <c r="M65" s="98">
        <v>150000</v>
      </c>
    </row>
    <row r="66" spans="1:37" s="1" customFormat="1" ht="18" customHeight="1" x14ac:dyDescent="0.25">
      <c r="A66" s="81"/>
      <c r="B66" s="35"/>
      <c r="C66" s="35"/>
      <c r="D66" s="32" t="s">
        <v>75</v>
      </c>
      <c r="E66" s="35"/>
      <c r="F66" s="36"/>
      <c r="G66" s="36"/>
      <c r="H66" s="36"/>
      <c r="I66" s="36">
        <v>25000</v>
      </c>
      <c r="J66" s="36"/>
      <c r="K66" s="34">
        <f t="shared" si="2"/>
        <v>25000</v>
      </c>
      <c r="L66" s="97"/>
      <c r="M66" s="98"/>
    </row>
    <row r="67" spans="1:37" s="1" customFormat="1" ht="18" customHeight="1" x14ac:dyDescent="0.25">
      <c r="A67" s="79" t="s">
        <v>46</v>
      </c>
      <c r="B67" s="26"/>
      <c r="C67" s="26">
        <v>47102</v>
      </c>
      <c r="D67" s="27" t="s">
        <v>47</v>
      </c>
      <c r="E67" s="26">
        <f>E68+E69</f>
        <v>18</v>
      </c>
      <c r="F67" s="28">
        <f>F68+F69</f>
        <v>92000</v>
      </c>
      <c r="G67" s="28">
        <f t="shared" ref="G67:J67" si="34">G68+G69</f>
        <v>428000</v>
      </c>
      <c r="H67" s="28">
        <f t="shared" si="34"/>
        <v>0</v>
      </c>
      <c r="I67" s="28">
        <f t="shared" si="34"/>
        <v>0</v>
      </c>
      <c r="J67" s="28">
        <f t="shared" si="34"/>
        <v>20000</v>
      </c>
      <c r="K67" s="29">
        <f t="shared" si="2"/>
        <v>540000</v>
      </c>
      <c r="L67" s="95">
        <v>445500</v>
      </c>
      <c r="M67" s="96">
        <v>345500</v>
      </c>
    </row>
    <row r="68" spans="1:37" s="1" customFormat="1" ht="18" customHeight="1" x14ac:dyDescent="0.25">
      <c r="A68" s="81"/>
      <c r="B68" s="35"/>
      <c r="C68" s="35"/>
      <c r="D68" s="32" t="s">
        <v>70</v>
      </c>
      <c r="E68" s="35">
        <v>18</v>
      </c>
      <c r="F68" s="36">
        <f>96300-4300</f>
        <v>92000</v>
      </c>
      <c r="G68" s="36">
        <f>428000-G69</f>
        <v>3000</v>
      </c>
      <c r="H68" s="36"/>
      <c r="I68" s="36">
        <v>0</v>
      </c>
      <c r="J68" s="36">
        <v>20000</v>
      </c>
      <c r="K68" s="34">
        <f t="shared" si="2"/>
        <v>115000</v>
      </c>
      <c r="L68" s="97">
        <v>95500</v>
      </c>
      <c r="M68" s="98">
        <v>95500</v>
      </c>
    </row>
    <row r="69" spans="1:37" s="1" customFormat="1" ht="18" customHeight="1" x14ac:dyDescent="0.25">
      <c r="A69" s="81"/>
      <c r="B69" s="35"/>
      <c r="C69" s="35"/>
      <c r="D69" s="32" t="s">
        <v>71</v>
      </c>
      <c r="E69" s="35"/>
      <c r="F69" s="36"/>
      <c r="G69" s="36">
        <v>425000</v>
      </c>
      <c r="H69" s="36"/>
      <c r="I69" s="36"/>
      <c r="J69" s="36"/>
      <c r="K69" s="34">
        <f t="shared" si="2"/>
        <v>425000</v>
      </c>
      <c r="L69" s="97">
        <v>350000</v>
      </c>
      <c r="M69" s="98">
        <v>250000</v>
      </c>
    </row>
    <row r="70" spans="1:37" s="2" customFormat="1" ht="18" customHeight="1" x14ac:dyDescent="0.25">
      <c r="A70" s="83" t="s">
        <v>48</v>
      </c>
      <c r="B70" s="41">
        <v>480</v>
      </c>
      <c r="C70" s="37">
        <v>48022</v>
      </c>
      <c r="D70" s="38" t="s">
        <v>49</v>
      </c>
      <c r="E70" s="26">
        <f>E71+E72</f>
        <v>13</v>
      </c>
      <c r="F70" s="28">
        <f>F71+F72+F73</f>
        <v>76000</v>
      </c>
      <c r="G70" s="28">
        <f t="shared" ref="G70" si="35">G71+G72+G73</f>
        <v>640000</v>
      </c>
      <c r="H70" s="28">
        <f t="shared" ref="H70" si="36">H71+H72+H73</f>
        <v>86000</v>
      </c>
      <c r="I70" s="28">
        <f t="shared" ref="I70" si="37">I71+I72+I73</f>
        <v>0</v>
      </c>
      <c r="J70" s="28">
        <f t="shared" ref="J70" si="38">J71+J72+J73</f>
        <v>1755000</v>
      </c>
      <c r="K70" s="29">
        <f>SUM(F70:J70)</f>
        <v>2557000</v>
      </c>
      <c r="L70" s="95">
        <v>4120600</v>
      </c>
      <c r="M70" s="96">
        <v>2526600</v>
      </c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</row>
    <row r="71" spans="1:37" s="1" customFormat="1" ht="18" customHeight="1" x14ac:dyDescent="0.25">
      <c r="A71" s="78"/>
      <c r="B71" s="22"/>
      <c r="C71" s="22"/>
      <c r="D71" s="23" t="s">
        <v>70</v>
      </c>
      <c r="E71" s="22">
        <v>13</v>
      </c>
      <c r="F71" s="24">
        <f>80500-4500</f>
        <v>76000</v>
      </c>
      <c r="G71" s="24">
        <v>490000</v>
      </c>
      <c r="H71" s="24">
        <v>86000</v>
      </c>
      <c r="I71" s="24"/>
      <c r="J71" s="24">
        <v>1215000</v>
      </c>
      <c r="K71" s="25">
        <f t="shared" si="2"/>
        <v>1867000</v>
      </c>
      <c r="L71" s="94">
        <v>2800745</v>
      </c>
      <c r="M71" s="74">
        <v>1656600</v>
      </c>
    </row>
    <row r="72" spans="1:37" s="1" customFormat="1" ht="18" customHeight="1" x14ac:dyDescent="0.25">
      <c r="A72" s="78"/>
      <c r="B72" s="22"/>
      <c r="C72" s="22"/>
      <c r="D72" s="23" t="s">
        <v>71</v>
      </c>
      <c r="E72" s="22"/>
      <c r="F72" s="24"/>
      <c r="G72" s="24"/>
      <c r="H72" s="24"/>
      <c r="I72" s="24"/>
      <c r="J72" s="24">
        <v>540000</v>
      </c>
      <c r="K72" s="25">
        <f t="shared" si="2"/>
        <v>540000</v>
      </c>
      <c r="L72" s="94">
        <v>1319855</v>
      </c>
      <c r="M72" s="74">
        <v>870000</v>
      </c>
    </row>
    <row r="73" spans="1:37" s="1" customFormat="1" ht="18" customHeight="1" x14ac:dyDescent="0.25">
      <c r="A73" s="78"/>
      <c r="B73" s="22"/>
      <c r="C73" s="22"/>
      <c r="D73" s="23" t="s">
        <v>75</v>
      </c>
      <c r="E73" s="22"/>
      <c r="F73" s="24"/>
      <c r="G73" s="24">
        <v>150000</v>
      </c>
      <c r="H73" s="24"/>
      <c r="I73" s="24"/>
      <c r="J73" s="24"/>
      <c r="K73" s="25">
        <f t="shared" si="2"/>
        <v>150000</v>
      </c>
      <c r="L73" s="94"/>
      <c r="M73" s="74"/>
    </row>
    <row r="74" spans="1:37" s="2" customFormat="1" ht="18" customHeight="1" x14ac:dyDescent="0.25">
      <c r="A74" s="82">
        <v>1.1100000000000001</v>
      </c>
      <c r="B74" s="41">
        <v>650</v>
      </c>
      <c r="C74" s="37">
        <v>65110</v>
      </c>
      <c r="D74" s="38" t="s">
        <v>50</v>
      </c>
      <c r="E74" s="37">
        <f>E75+E76</f>
        <v>19</v>
      </c>
      <c r="F74" s="39">
        <f t="shared" ref="F74:J74" si="39">F75+F76</f>
        <v>111000</v>
      </c>
      <c r="G74" s="39">
        <f t="shared" si="39"/>
        <v>18100</v>
      </c>
      <c r="H74" s="39">
        <f t="shared" si="39"/>
        <v>0</v>
      </c>
      <c r="I74" s="39">
        <f t="shared" si="39"/>
        <v>0</v>
      </c>
      <c r="J74" s="39">
        <f t="shared" si="39"/>
        <v>0</v>
      </c>
      <c r="K74" s="40">
        <f t="shared" si="2"/>
        <v>129100</v>
      </c>
      <c r="L74" s="92">
        <v>131000</v>
      </c>
      <c r="M74" s="93">
        <v>131000</v>
      </c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</row>
    <row r="75" spans="1:37" s="1" customFormat="1" ht="18" customHeight="1" x14ac:dyDescent="0.25">
      <c r="A75" s="78"/>
      <c r="B75" s="22"/>
      <c r="C75" s="22"/>
      <c r="D75" s="23" t="s">
        <v>70</v>
      </c>
      <c r="E75" s="22">
        <v>19</v>
      </c>
      <c r="F75" s="24">
        <f>114000-3000</f>
        <v>111000</v>
      </c>
      <c r="G75" s="24">
        <v>18100</v>
      </c>
      <c r="H75" s="24"/>
      <c r="I75" s="24"/>
      <c r="J75" s="24"/>
      <c r="K75" s="25">
        <f t="shared" si="2"/>
        <v>129100</v>
      </c>
      <c r="L75" s="94">
        <v>131000</v>
      </c>
      <c r="M75" s="74">
        <v>131000</v>
      </c>
    </row>
    <row r="76" spans="1:37" s="1" customFormat="1" ht="18" customHeight="1" x14ac:dyDescent="0.25">
      <c r="A76" s="78"/>
      <c r="B76" s="22"/>
      <c r="C76" s="22"/>
      <c r="D76" s="23" t="s">
        <v>71</v>
      </c>
      <c r="E76" s="22"/>
      <c r="F76" s="24"/>
      <c r="G76" s="24"/>
      <c r="H76" s="24"/>
      <c r="I76" s="24"/>
      <c r="J76" s="24"/>
      <c r="K76" s="25">
        <f t="shared" si="2"/>
        <v>0</v>
      </c>
      <c r="L76" s="94">
        <v>0</v>
      </c>
      <c r="M76" s="74">
        <v>0</v>
      </c>
    </row>
    <row r="77" spans="1:37" s="2" customFormat="1" ht="18" customHeight="1" x14ac:dyDescent="0.25">
      <c r="A77" s="82">
        <v>1.1200000000000001</v>
      </c>
      <c r="B77" s="41">
        <v>660</v>
      </c>
      <c r="C77" s="37">
        <v>66115</v>
      </c>
      <c r="D77" s="38" t="s">
        <v>51</v>
      </c>
      <c r="E77" s="37">
        <f>E78+E79</f>
        <v>13</v>
      </c>
      <c r="F77" s="39">
        <f t="shared" ref="F77:J77" si="40">F78+F79</f>
        <v>78000</v>
      </c>
      <c r="G77" s="39">
        <f t="shared" si="40"/>
        <v>10000</v>
      </c>
      <c r="H77" s="39">
        <f t="shared" si="40"/>
        <v>0</v>
      </c>
      <c r="I77" s="39">
        <f t="shared" si="40"/>
        <v>0</v>
      </c>
      <c r="J77" s="39">
        <f t="shared" si="40"/>
        <v>530000</v>
      </c>
      <c r="K77" s="40">
        <f>SUM(F77:J77)</f>
        <v>618000</v>
      </c>
      <c r="L77" s="92">
        <v>113000</v>
      </c>
      <c r="M77" s="93">
        <v>88000</v>
      </c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</row>
    <row r="78" spans="1:37" s="1" customFormat="1" ht="18" customHeight="1" x14ac:dyDescent="0.25">
      <c r="A78" s="78"/>
      <c r="B78" s="22"/>
      <c r="C78" s="22"/>
      <c r="D78" s="23" t="s">
        <v>70</v>
      </c>
      <c r="E78" s="22">
        <v>13</v>
      </c>
      <c r="F78" s="24">
        <f>82400-4400</f>
        <v>78000</v>
      </c>
      <c r="G78" s="24">
        <v>10000</v>
      </c>
      <c r="H78" s="24"/>
      <c r="I78" s="24"/>
      <c r="J78" s="24">
        <v>410000</v>
      </c>
      <c r="K78" s="25">
        <f t="shared" ref="K78:K119" si="41">SUM(F78:J78)</f>
        <v>498000</v>
      </c>
      <c r="L78" s="94">
        <v>113000</v>
      </c>
      <c r="M78" s="74">
        <v>88000</v>
      </c>
    </row>
    <row r="79" spans="1:37" s="1" customFormat="1" ht="18" customHeight="1" x14ac:dyDescent="0.25">
      <c r="A79" s="78"/>
      <c r="B79" s="22"/>
      <c r="C79" s="22"/>
      <c r="D79" s="23" t="s">
        <v>71</v>
      </c>
      <c r="E79" s="22"/>
      <c r="F79" s="24"/>
      <c r="G79" s="24"/>
      <c r="H79" s="24"/>
      <c r="I79" s="24"/>
      <c r="J79" s="24">
        <v>120000</v>
      </c>
      <c r="K79" s="25">
        <f t="shared" si="41"/>
        <v>120000</v>
      </c>
      <c r="L79" s="94">
        <v>0</v>
      </c>
      <c r="M79" s="74">
        <v>0</v>
      </c>
    </row>
    <row r="80" spans="1:37" s="2" customFormat="1" ht="18" customHeight="1" x14ac:dyDescent="0.25">
      <c r="A80" s="82">
        <v>1.1299999999999999</v>
      </c>
      <c r="B80" s="37">
        <v>730</v>
      </c>
      <c r="C80" s="37"/>
      <c r="D80" s="38" t="s">
        <v>52</v>
      </c>
      <c r="E80" s="37">
        <f>E84+E87</f>
        <v>301</v>
      </c>
      <c r="F80" s="39">
        <f t="shared" ref="F80:J80" si="42">F81+F82</f>
        <v>2007500</v>
      </c>
      <c r="G80" s="39">
        <f t="shared" si="42"/>
        <v>543200</v>
      </c>
      <c r="H80" s="39">
        <f t="shared" si="42"/>
        <v>59900</v>
      </c>
      <c r="I80" s="39">
        <f t="shared" si="42"/>
        <v>40000</v>
      </c>
      <c r="J80" s="39">
        <f t="shared" si="42"/>
        <v>534500</v>
      </c>
      <c r="K80" s="40">
        <f t="shared" si="41"/>
        <v>3185100</v>
      </c>
      <c r="L80" s="92">
        <v>3101769</v>
      </c>
      <c r="M80" s="93">
        <v>4849610</v>
      </c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</row>
    <row r="81" spans="1:37" s="1" customFormat="1" ht="18" customHeight="1" x14ac:dyDescent="0.25">
      <c r="A81" s="78"/>
      <c r="B81" s="22"/>
      <c r="C81" s="22"/>
      <c r="D81" s="23" t="s">
        <v>70</v>
      </c>
      <c r="E81" s="22">
        <f>E84+E87</f>
        <v>301</v>
      </c>
      <c r="F81" s="24">
        <f>F84+F87</f>
        <v>1982500</v>
      </c>
      <c r="G81" s="24">
        <f t="shared" ref="G81:J82" si="43">G84+G87</f>
        <v>448200</v>
      </c>
      <c r="H81" s="24">
        <f t="shared" si="43"/>
        <v>59900</v>
      </c>
      <c r="I81" s="24">
        <f t="shared" si="43"/>
        <v>0</v>
      </c>
      <c r="J81" s="24">
        <f>J84+J87</f>
        <v>394500</v>
      </c>
      <c r="K81" s="25">
        <f t="shared" si="41"/>
        <v>2885100</v>
      </c>
      <c r="L81" s="94">
        <v>3041769</v>
      </c>
      <c r="M81" s="74">
        <v>4598755</v>
      </c>
    </row>
    <row r="82" spans="1:37" s="1" customFormat="1" ht="18" customHeight="1" x14ac:dyDescent="0.25">
      <c r="A82" s="78"/>
      <c r="B82" s="22"/>
      <c r="C82" s="22"/>
      <c r="D82" s="23" t="s">
        <v>71</v>
      </c>
      <c r="E82" s="22"/>
      <c r="F82" s="24">
        <f>F85+F88</f>
        <v>25000</v>
      </c>
      <c r="G82" s="24">
        <f t="shared" si="43"/>
        <v>95000</v>
      </c>
      <c r="H82" s="24">
        <f t="shared" si="43"/>
        <v>0</v>
      </c>
      <c r="I82" s="24">
        <f t="shared" si="43"/>
        <v>40000</v>
      </c>
      <c r="J82" s="24">
        <f t="shared" si="43"/>
        <v>140000</v>
      </c>
      <c r="K82" s="25">
        <f t="shared" si="41"/>
        <v>300000</v>
      </c>
      <c r="L82" s="94">
        <v>60000</v>
      </c>
      <c r="M82" s="74">
        <v>250855</v>
      </c>
    </row>
    <row r="83" spans="1:37" s="1" customFormat="1" ht="18" customHeight="1" x14ac:dyDescent="0.25">
      <c r="A83" s="79" t="s">
        <v>53</v>
      </c>
      <c r="B83" s="26"/>
      <c r="C83" s="43">
        <v>73031</v>
      </c>
      <c r="D83" s="44" t="s">
        <v>54</v>
      </c>
      <c r="E83" s="26">
        <f>E84+E85</f>
        <v>4</v>
      </c>
      <c r="F83" s="28">
        <f t="shared" ref="F83:J83" si="44">F84+F85</f>
        <v>27100</v>
      </c>
      <c r="G83" s="28">
        <f t="shared" si="44"/>
        <v>13200</v>
      </c>
      <c r="H83" s="28">
        <f t="shared" si="44"/>
        <v>0</v>
      </c>
      <c r="I83" s="28">
        <f t="shared" si="44"/>
        <v>40000</v>
      </c>
      <c r="J83" s="28">
        <f t="shared" si="44"/>
        <v>41000</v>
      </c>
      <c r="K83" s="29">
        <f t="shared" si="41"/>
        <v>121300</v>
      </c>
      <c r="L83" s="95">
        <v>61200</v>
      </c>
      <c r="M83" s="96">
        <v>70900</v>
      </c>
    </row>
    <row r="84" spans="1:37" s="1" customFormat="1" ht="18" customHeight="1" x14ac:dyDescent="0.25">
      <c r="A84" s="81"/>
      <c r="B84" s="35"/>
      <c r="C84" s="35"/>
      <c r="D84" s="32" t="s">
        <v>70</v>
      </c>
      <c r="E84" s="35">
        <v>4</v>
      </c>
      <c r="F84" s="36">
        <v>27100</v>
      </c>
      <c r="G84" s="36">
        <v>13200</v>
      </c>
      <c r="H84" s="36"/>
      <c r="I84" s="36"/>
      <c r="J84" s="36">
        <v>41000</v>
      </c>
      <c r="K84" s="34">
        <f>SUM(F84:J84)</f>
        <v>81300</v>
      </c>
      <c r="L84" s="97">
        <v>61200</v>
      </c>
      <c r="M84" s="98">
        <v>70900</v>
      </c>
    </row>
    <row r="85" spans="1:37" s="1" customFormat="1" ht="18" customHeight="1" x14ac:dyDescent="0.25">
      <c r="A85" s="81"/>
      <c r="B85" s="35"/>
      <c r="C85" s="35"/>
      <c r="D85" s="32" t="s">
        <v>71</v>
      </c>
      <c r="E85" s="35"/>
      <c r="F85" s="36"/>
      <c r="G85" s="36"/>
      <c r="H85" s="36"/>
      <c r="I85" s="36">
        <v>40000</v>
      </c>
      <c r="J85" s="36">
        <v>0</v>
      </c>
      <c r="K85" s="34">
        <f t="shared" si="41"/>
        <v>40000</v>
      </c>
      <c r="L85" s="97">
        <v>0</v>
      </c>
      <c r="M85" s="98">
        <v>0</v>
      </c>
    </row>
    <row r="86" spans="1:37" s="1" customFormat="1" ht="18" customHeight="1" x14ac:dyDescent="0.25">
      <c r="A86" s="79" t="s">
        <v>55</v>
      </c>
      <c r="B86" s="26"/>
      <c r="C86" s="43">
        <v>74300</v>
      </c>
      <c r="D86" s="44" t="s">
        <v>56</v>
      </c>
      <c r="E86" s="26">
        <f>E87+E88</f>
        <v>297</v>
      </c>
      <c r="F86" s="28">
        <f t="shared" ref="F86:J86" si="45">F87+F88</f>
        <v>1980400</v>
      </c>
      <c r="G86" s="28">
        <f t="shared" si="45"/>
        <v>530000</v>
      </c>
      <c r="H86" s="28">
        <f t="shared" si="45"/>
        <v>59900</v>
      </c>
      <c r="I86" s="28">
        <f t="shared" si="45"/>
        <v>0</v>
      </c>
      <c r="J86" s="28">
        <f t="shared" si="45"/>
        <v>493500</v>
      </c>
      <c r="K86" s="29">
        <f t="shared" si="41"/>
        <v>3063800</v>
      </c>
      <c r="L86" s="95">
        <v>3040569</v>
      </c>
      <c r="M86" s="96">
        <v>4778710</v>
      </c>
    </row>
    <row r="87" spans="1:37" s="1" customFormat="1" ht="18" customHeight="1" x14ac:dyDescent="0.25">
      <c r="A87" s="81"/>
      <c r="B87" s="35"/>
      <c r="C87" s="35"/>
      <c r="D87" s="32" t="s">
        <v>70</v>
      </c>
      <c r="E87" s="35">
        <v>297</v>
      </c>
      <c r="F87" s="36">
        <f>2030400-50000-F88</f>
        <v>1955400</v>
      </c>
      <c r="G87" s="36">
        <f>530000-G88</f>
        <v>435000</v>
      </c>
      <c r="H87" s="36">
        <v>59900</v>
      </c>
      <c r="I87" s="36"/>
      <c r="J87" s="36">
        <v>353500</v>
      </c>
      <c r="K87" s="34">
        <f t="shared" si="41"/>
        <v>2803800</v>
      </c>
      <c r="L87" s="97">
        <v>2980569</v>
      </c>
      <c r="M87" s="98">
        <v>4527855</v>
      </c>
    </row>
    <row r="88" spans="1:37" s="1" customFormat="1" ht="18" customHeight="1" x14ac:dyDescent="0.25">
      <c r="A88" s="81"/>
      <c r="B88" s="35"/>
      <c r="C88" s="35"/>
      <c r="D88" s="32" t="s">
        <v>71</v>
      </c>
      <c r="E88" s="35"/>
      <c r="F88" s="36">
        <v>25000</v>
      </c>
      <c r="G88" s="36">
        <v>95000</v>
      </c>
      <c r="H88" s="36"/>
      <c r="I88" s="36"/>
      <c r="J88" s="36">
        <v>140000</v>
      </c>
      <c r="K88" s="34">
        <f t="shared" si="41"/>
        <v>260000</v>
      </c>
      <c r="L88" s="97">
        <v>60000</v>
      </c>
      <c r="M88" s="98">
        <v>250855</v>
      </c>
    </row>
    <row r="89" spans="1:37" s="2" customFormat="1" ht="18" customHeight="1" x14ac:dyDescent="0.25">
      <c r="A89" s="82">
        <v>1.1399999999999999</v>
      </c>
      <c r="B89" s="37"/>
      <c r="C89" s="41">
        <v>75606</v>
      </c>
      <c r="D89" s="45" t="s">
        <v>57</v>
      </c>
      <c r="E89" s="26">
        <f>E90+E91</f>
        <v>25</v>
      </c>
      <c r="F89" s="28">
        <f>F90+F91+F92</f>
        <v>145000</v>
      </c>
      <c r="G89" s="28">
        <f t="shared" ref="G89" si="46">G90+G91+G92</f>
        <v>20050</v>
      </c>
      <c r="H89" s="28">
        <f t="shared" ref="H89" si="47">H90+H91+H92</f>
        <v>5000</v>
      </c>
      <c r="I89" s="28">
        <f t="shared" ref="I89" si="48">I90+I91+I92</f>
        <v>140000</v>
      </c>
      <c r="J89" s="28">
        <f t="shared" ref="J89" si="49">J90+J91+J92</f>
        <v>0</v>
      </c>
      <c r="K89" s="29">
        <f>SUM(F89:J89)</f>
        <v>310050</v>
      </c>
      <c r="L89" s="95">
        <v>260276</v>
      </c>
      <c r="M89" s="96">
        <v>452000</v>
      </c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</row>
    <row r="90" spans="1:37" s="1" customFormat="1" ht="18" customHeight="1" x14ac:dyDescent="0.25">
      <c r="A90" s="78"/>
      <c r="B90" s="22"/>
      <c r="C90" s="22"/>
      <c r="D90" s="23" t="s">
        <v>70</v>
      </c>
      <c r="E90" s="22">
        <v>25</v>
      </c>
      <c r="F90" s="24">
        <f>154300-9300</f>
        <v>145000</v>
      </c>
      <c r="G90" s="24">
        <v>20050</v>
      </c>
      <c r="H90" s="24">
        <v>5000</v>
      </c>
      <c r="I90" s="24"/>
      <c r="J90" s="24"/>
      <c r="K90" s="25">
        <f t="shared" si="41"/>
        <v>170050</v>
      </c>
      <c r="L90" s="94">
        <v>172000</v>
      </c>
      <c r="M90" s="74">
        <v>172000</v>
      </c>
    </row>
    <row r="91" spans="1:37" s="1" customFormat="1" ht="18" customHeight="1" x14ac:dyDescent="0.25">
      <c r="A91" s="78"/>
      <c r="B91" s="22"/>
      <c r="C91" s="22"/>
      <c r="D91" s="23" t="s">
        <v>71</v>
      </c>
      <c r="E91" s="22"/>
      <c r="F91" s="24"/>
      <c r="G91" s="24"/>
      <c r="H91" s="24"/>
      <c r="I91" s="24">
        <v>40000</v>
      </c>
      <c r="J91" s="24"/>
      <c r="K91" s="25">
        <f t="shared" si="41"/>
        <v>40000</v>
      </c>
      <c r="L91" s="94">
        <v>88276</v>
      </c>
      <c r="M91" s="74">
        <v>280000</v>
      </c>
    </row>
    <row r="92" spans="1:37" s="1" customFormat="1" ht="18" customHeight="1" x14ac:dyDescent="0.25">
      <c r="A92" s="78"/>
      <c r="B92" s="22"/>
      <c r="C92" s="22"/>
      <c r="D92" s="23" t="s">
        <v>75</v>
      </c>
      <c r="E92" s="22"/>
      <c r="F92" s="24"/>
      <c r="G92" s="24"/>
      <c r="H92" s="24"/>
      <c r="I92" s="24">
        <v>100000</v>
      </c>
      <c r="J92" s="24"/>
      <c r="K92" s="25">
        <f t="shared" si="41"/>
        <v>100000</v>
      </c>
      <c r="L92" s="94"/>
      <c r="M92" s="74"/>
    </row>
    <row r="93" spans="1:37" s="2" customFormat="1" ht="18" customHeight="1" x14ac:dyDescent="0.25">
      <c r="A93" s="82">
        <v>1.1499999999999999</v>
      </c>
      <c r="B93" s="37">
        <v>850</v>
      </c>
      <c r="C93" s="37"/>
      <c r="D93" s="38" t="s">
        <v>68</v>
      </c>
      <c r="E93" s="37">
        <f>E94+E95+E96</f>
        <v>80</v>
      </c>
      <c r="F93" s="39">
        <f t="shared" ref="F93:J93" si="50">F94+F95+F96</f>
        <v>405800</v>
      </c>
      <c r="G93" s="39">
        <f t="shared" si="50"/>
        <v>70000</v>
      </c>
      <c r="H93" s="39">
        <f t="shared" si="50"/>
        <v>82008</v>
      </c>
      <c r="I93" s="39">
        <f t="shared" si="50"/>
        <v>193500</v>
      </c>
      <c r="J93" s="39">
        <f t="shared" si="50"/>
        <v>40000</v>
      </c>
      <c r="K93" s="40">
        <f t="shared" si="41"/>
        <v>791308</v>
      </c>
      <c r="L93" s="92">
        <v>809208</v>
      </c>
      <c r="M93" s="93">
        <v>939208</v>
      </c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</row>
    <row r="94" spans="1:37" s="1" customFormat="1" ht="18" customHeight="1" x14ac:dyDescent="0.25">
      <c r="A94" s="78"/>
      <c r="B94" s="22"/>
      <c r="C94" s="22"/>
      <c r="D94" s="23" t="s">
        <v>70</v>
      </c>
      <c r="E94" s="22">
        <f t="shared" ref="E94:J95" si="51">E98+E102</f>
        <v>80</v>
      </c>
      <c r="F94" s="24">
        <f t="shared" si="51"/>
        <v>304410</v>
      </c>
      <c r="G94" s="24">
        <f t="shared" si="51"/>
        <v>67000</v>
      </c>
      <c r="H94" s="24">
        <f t="shared" si="51"/>
        <v>82008</v>
      </c>
      <c r="I94" s="24">
        <f t="shared" si="51"/>
        <v>0</v>
      </c>
      <c r="J94" s="24">
        <f>J98+J102</f>
        <v>40000</v>
      </c>
      <c r="K94" s="25">
        <f t="shared" si="41"/>
        <v>493418</v>
      </c>
      <c r="L94" s="94">
        <v>489318</v>
      </c>
      <c r="M94" s="74">
        <v>619318</v>
      </c>
    </row>
    <row r="95" spans="1:37" s="1" customFormat="1" ht="18" customHeight="1" x14ac:dyDescent="0.25">
      <c r="A95" s="78"/>
      <c r="B95" s="22"/>
      <c r="C95" s="22"/>
      <c r="D95" s="23" t="s">
        <v>71</v>
      </c>
      <c r="E95" s="22">
        <f t="shared" si="51"/>
        <v>0</v>
      </c>
      <c r="F95" s="24">
        <f t="shared" si="51"/>
        <v>0</v>
      </c>
      <c r="G95" s="24">
        <f t="shared" si="51"/>
        <v>3000</v>
      </c>
      <c r="H95" s="24">
        <f t="shared" si="51"/>
        <v>0</v>
      </c>
      <c r="I95" s="24">
        <f t="shared" si="51"/>
        <v>125000</v>
      </c>
      <c r="J95" s="24">
        <f t="shared" si="51"/>
        <v>0</v>
      </c>
      <c r="K95" s="25">
        <f t="shared" si="41"/>
        <v>128000</v>
      </c>
      <c r="L95" s="94">
        <v>150000</v>
      </c>
      <c r="M95" s="74">
        <v>150000</v>
      </c>
    </row>
    <row r="96" spans="1:37" s="1" customFormat="1" ht="18" customHeight="1" x14ac:dyDescent="0.25">
      <c r="A96" s="78"/>
      <c r="B96" s="22"/>
      <c r="C96" s="22"/>
      <c r="D96" s="23" t="s">
        <v>72</v>
      </c>
      <c r="E96" s="22">
        <f>E104</f>
        <v>0</v>
      </c>
      <c r="F96" s="24">
        <f>F104</f>
        <v>101390</v>
      </c>
      <c r="G96" s="24">
        <f t="shared" ref="G96:J96" si="52">G104</f>
        <v>0</v>
      </c>
      <c r="H96" s="24">
        <f t="shared" si="52"/>
        <v>0</v>
      </c>
      <c r="I96" s="24">
        <f t="shared" si="52"/>
        <v>68500</v>
      </c>
      <c r="J96" s="24">
        <f t="shared" si="52"/>
        <v>0</v>
      </c>
      <c r="K96" s="25">
        <f t="shared" si="41"/>
        <v>169890</v>
      </c>
      <c r="L96" s="94">
        <v>169890</v>
      </c>
      <c r="M96" s="74">
        <v>169890</v>
      </c>
    </row>
    <row r="97" spans="1:37" s="1" customFormat="1" ht="18" customHeight="1" x14ac:dyDescent="0.25">
      <c r="A97" s="79" t="s">
        <v>53</v>
      </c>
      <c r="B97" s="26"/>
      <c r="C97" s="43">
        <v>85022</v>
      </c>
      <c r="D97" s="44" t="s">
        <v>58</v>
      </c>
      <c r="E97" s="26">
        <f>E98+E99</f>
        <v>58</v>
      </c>
      <c r="F97" s="28">
        <f>F98+F99+F100</f>
        <v>287000</v>
      </c>
      <c r="G97" s="28">
        <f t="shared" ref="G97" si="53">G98+G99+G100</f>
        <v>66100</v>
      </c>
      <c r="H97" s="28">
        <f t="shared" ref="H97" si="54">H98+H99+H100</f>
        <v>80000</v>
      </c>
      <c r="I97" s="28">
        <f t="shared" ref="I97" si="55">I98+I99+I100</f>
        <v>300000</v>
      </c>
      <c r="J97" s="28">
        <f t="shared" ref="J97" si="56">J98+J99+J100</f>
        <v>40000</v>
      </c>
      <c r="K97" s="29">
        <f>SUM(F97:J97)</f>
        <v>773100</v>
      </c>
      <c r="L97" s="95">
        <v>619000</v>
      </c>
      <c r="M97" s="96">
        <v>749000</v>
      </c>
    </row>
    <row r="98" spans="1:37" s="1" customFormat="1" ht="18" customHeight="1" x14ac:dyDescent="0.25">
      <c r="A98" s="81"/>
      <c r="B98" s="35"/>
      <c r="C98" s="35"/>
      <c r="D98" s="32" t="s">
        <v>70</v>
      </c>
      <c r="E98" s="35">
        <v>58</v>
      </c>
      <c r="F98" s="36">
        <f>295300-8300</f>
        <v>287000</v>
      </c>
      <c r="G98" s="36">
        <v>66100</v>
      </c>
      <c r="H98" s="36">
        <v>80000</v>
      </c>
      <c r="I98" s="36"/>
      <c r="J98" s="36">
        <v>40000</v>
      </c>
      <c r="K98" s="34">
        <f t="shared" si="41"/>
        <v>473100</v>
      </c>
      <c r="L98" s="97">
        <v>469000</v>
      </c>
      <c r="M98" s="98">
        <v>599000</v>
      </c>
    </row>
    <row r="99" spans="1:37" s="1" customFormat="1" ht="18" customHeight="1" x14ac:dyDescent="0.25">
      <c r="A99" s="81"/>
      <c r="B99" s="35"/>
      <c r="C99" s="35"/>
      <c r="D99" s="32" t="s">
        <v>71</v>
      </c>
      <c r="E99" s="35"/>
      <c r="F99" s="36"/>
      <c r="G99" s="36"/>
      <c r="H99" s="36"/>
      <c r="I99" s="36">
        <v>125000</v>
      </c>
      <c r="J99" s="36"/>
      <c r="K99" s="34">
        <f t="shared" si="41"/>
        <v>125000</v>
      </c>
      <c r="L99" s="97">
        <v>150000</v>
      </c>
      <c r="M99" s="98">
        <v>150000</v>
      </c>
    </row>
    <row r="100" spans="1:37" s="1" customFormat="1" ht="18" customHeight="1" x14ac:dyDescent="0.25">
      <c r="A100" s="81"/>
      <c r="B100" s="35"/>
      <c r="C100" s="35"/>
      <c r="D100" s="32" t="s">
        <v>75</v>
      </c>
      <c r="E100" s="35"/>
      <c r="F100" s="36"/>
      <c r="G100" s="36"/>
      <c r="H100" s="36"/>
      <c r="I100" s="36">
        <v>175000</v>
      </c>
      <c r="J100" s="36"/>
      <c r="K100" s="34">
        <f t="shared" si="41"/>
        <v>175000</v>
      </c>
      <c r="L100" s="97"/>
      <c r="M100" s="98"/>
    </row>
    <row r="101" spans="1:37" s="1" customFormat="1" ht="18" customHeight="1" x14ac:dyDescent="0.25">
      <c r="A101" s="79" t="s">
        <v>55</v>
      </c>
      <c r="B101" s="26"/>
      <c r="C101" s="43">
        <v>85193</v>
      </c>
      <c r="D101" s="44" t="s">
        <v>67</v>
      </c>
      <c r="E101" s="26">
        <f>E102+E103+E104</f>
        <v>22</v>
      </c>
      <c r="F101" s="28">
        <f t="shared" ref="F101:J101" si="57">F102+F103+F104</f>
        <v>118800</v>
      </c>
      <c r="G101" s="28">
        <f t="shared" si="57"/>
        <v>3900</v>
      </c>
      <c r="H101" s="28">
        <f t="shared" si="57"/>
        <v>2008</v>
      </c>
      <c r="I101" s="28">
        <f t="shared" si="57"/>
        <v>68500</v>
      </c>
      <c r="J101" s="28">
        <f t="shared" si="57"/>
        <v>0</v>
      </c>
      <c r="K101" s="29">
        <f t="shared" si="41"/>
        <v>193208</v>
      </c>
      <c r="L101" s="95">
        <v>190208</v>
      </c>
      <c r="M101" s="96">
        <v>190208</v>
      </c>
    </row>
    <row r="102" spans="1:37" s="1" customFormat="1" ht="18" customHeight="1" x14ac:dyDescent="0.25">
      <c r="A102" s="81"/>
      <c r="B102" s="35"/>
      <c r="C102" s="35"/>
      <c r="D102" s="32" t="s">
        <v>70</v>
      </c>
      <c r="E102" s="35">
        <v>22</v>
      </c>
      <c r="F102" s="36">
        <f>17914-504</f>
        <v>17410</v>
      </c>
      <c r="G102" s="36">
        <v>900</v>
      </c>
      <c r="H102" s="36">
        <v>2008</v>
      </c>
      <c r="I102" s="36"/>
      <c r="J102" s="36"/>
      <c r="K102" s="34">
        <f t="shared" si="41"/>
        <v>20318</v>
      </c>
      <c r="L102" s="97">
        <v>20318</v>
      </c>
      <c r="M102" s="98">
        <v>20318</v>
      </c>
    </row>
    <row r="103" spans="1:37" s="1" customFormat="1" ht="18" customHeight="1" x14ac:dyDescent="0.25">
      <c r="A103" s="81"/>
      <c r="B103" s="35"/>
      <c r="C103" s="35"/>
      <c r="D103" s="32" t="s">
        <v>71</v>
      </c>
      <c r="E103" s="35"/>
      <c r="F103" s="36"/>
      <c r="G103" s="36">
        <v>3000</v>
      </c>
      <c r="H103" s="36"/>
      <c r="I103" s="36"/>
      <c r="J103" s="36"/>
      <c r="K103" s="34">
        <f t="shared" si="41"/>
        <v>3000</v>
      </c>
      <c r="L103" s="97">
        <v>0</v>
      </c>
      <c r="M103" s="98">
        <v>0</v>
      </c>
    </row>
    <row r="104" spans="1:37" s="1" customFormat="1" ht="18" customHeight="1" x14ac:dyDescent="0.25">
      <c r="A104" s="81"/>
      <c r="B104" s="35"/>
      <c r="C104" s="35"/>
      <c r="D104" s="32" t="s">
        <v>72</v>
      </c>
      <c r="E104" s="35"/>
      <c r="F104" s="36">
        <v>101390</v>
      </c>
      <c r="G104" s="36"/>
      <c r="H104" s="36"/>
      <c r="I104" s="36">
        <v>68500</v>
      </c>
      <c r="J104" s="36"/>
      <c r="K104" s="34">
        <f t="shared" si="41"/>
        <v>169890</v>
      </c>
      <c r="L104" s="97">
        <v>169890</v>
      </c>
      <c r="M104" s="98">
        <v>169890</v>
      </c>
    </row>
    <row r="105" spans="1:37" s="2" customFormat="1" ht="18" customHeight="1" x14ac:dyDescent="0.25">
      <c r="A105" s="82">
        <v>1.1599999999999999</v>
      </c>
      <c r="B105" s="37">
        <v>920</v>
      </c>
      <c r="C105" s="37"/>
      <c r="D105" s="38" t="s">
        <v>59</v>
      </c>
      <c r="E105" s="37">
        <v>1292</v>
      </c>
      <c r="F105" s="39">
        <f>F106+F107</f>
        <v>8089457</v>
      </c>
      <c r="G105" s="39">
        <f t="shared" ref="G105:J105" si="58">G106+G107</f>
        <v>1025992</v>
      </c>
      <c r="H105" s="39">
        <f t="shared" si="58"/>
        <v>150100</v>
      </c>
      <c r="I105" s="39">
        <f t="shared" si="58"/>
        <v>0</v>
      </c>
      <c r="J105" s="39">
        <f t="shared" si="58"/>
        <v>429934</v>
      </c>
      <c r="K105" s="40">
        <f t="shared" si="41"/>
        <v>9695483</v>
      </c>
      <c r="L105" s="92">
        <v>10638281</v>
      </c>
      <c r="M105" s="93">
        <v>10558420</v>
      </c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</row>
    <row r="106" spans="1:37" s="1" customFormat="1" ht="18" customHeight="1" x14ac:dyDescent="0.25">
      <c r="A106" s="78"/>
      <c r="B106" s="22"/>
      <c r="C106" s="22"/>
      <c r="D106" s="23" t="s">
        <v>70</v>
      </c>
      <c r="E106" s="22">
        <f>E109+E112+E115+E118</f>
        <v>1292</v>
      </c>
      <c r="F106" s="24">
        <f>F109+F112+F115+F118</f>
        <v>8047007</v>
      </c>
      <c r="G106" s="24">
        <f t="shared" ref="G106:J107" si="59">G109+G112+G115+G118</f>
        <v>908827</v>
      </c>
      <c r="H106" s="24">
        <f t="shared" si="59"/>
        <v>142100</v>
      </c>
      <c r="I106" s="24">
        <f t="shared" si="59"/>
        <v>0</v>
      </c>
      <c r="J106" s="24">
        <f>J109+J112+J115+J118</f>
        <v>325934</v>
      </c>
      <c r="K106" s="25">
        <f t="shared" si="41"/>
        <v>9423868</v>
      </c>
      <c r="L106" s="94">
        <v>10470666</v>
      </c>
      <c r="M106" s="74">
        <v>10390805</v>
      </c>
    </row>
    <row r="107" spans="1:37" s="1" customFormat="1" ht="18" customHeight="1" x14ac:dyDescent="0.25">
      <c r="A107" s="78"/>
      <c r="B107" s="22"/>
      <c r="C107" s="22"/>
      <c r="D107" s="23" t="s">
        <v>71</v>
      </c>
      <c r="E107" s="22">
        <f>E110+E113+E116+E119</f>
        <v>0</v>
      </c>
      <c r="F107" s="24">
        <f>F110+F113+F116+F119</f>
        <v>42450</v>
      </c>
      <c r="G107" s="24">
        <f t="shared" si="59"/>
        <v>117165</v>
      </c>
      <c r="H107" s="24">
        <f t="shared" si="59"/>
        <v>8000</v>
      </c>
      <c r="I107" s="24">
        <f t="shared" si="59"/>
        <v>0</v>
      </c>
      <c r="J107" s="24">
        <f t="shared" si="59"/>
        <v>104000</v>
      </c>
      <c r="K107" s="25">
        <f>SUM(F107:J107)</f>
        <v>271615</v>
      </c>
      <c r="L107" s="94">
        <v>167615</v>
      </c>
      <c r="M107" s="74">
        <v>167615</v>
      </c>
    </row>
    <row r="108" spans="1:37" s="1" customFormat="1" ht="18" customHeight="1" x14ac:dyDescent="0.25">
      <c r="A108" s="79" t="s">
        <v>69</v>
      </c>
      <c r="B108" s="26"/>
      <c r="C108" s="43">
        <v>92110</v>
      </c>
      <c r="D108" s="44" t="s">
        <v>60</v>
      </c>
      <c r="E108" s="26">
        <f>E109+E110</f>
        <v>10</v>
      </c>
      <c r="F108" s="28">
        <f>F109+F110</f>
        <v>61757</v>
      </c>
      <c r="G108" s="28">
        <f t="shared" ref="G108:J108" si="60">G109+G110</f>
        <v>179850</v>
      </c>
      <c r="H108" s="28">
        <f t="shared" si="60"/>
        <v>142100</v>
      </c>
      <c r="I108" s="28">
        <f t="shared" si="60"/>
        <v>0</v>
      </c>
      <c r="J108" s="28">
        <f t="shared" si="60"/>
        <v>429934</v>
      </c>
      <c r="K108" s="29">
        <f t="shared" si="41"/>
        <v>813641</v>
      </c>
      <c r="L108" s="95">
        <v>1458117</v>
      </c>
      <c r="M108" s="96">
        <v>957517</v>
      </c>
    </row>
    <row r="109" spans="1:37" s="1" customFormat="1" ht="18" customHeight="1" x14ac:dyDescent="0.25">
      <c r="A109" s="81"/>
      <c r="B109" s="35"/>
      <c r="C109" s="35"/>
      <c r="D109" s="46" t="s">
        <v>70</v>
      </c>
      <c r="E109" s="35">
        <v>10</v>
      </c>
      <c r="F109" s="36">
        <f>64900-3143</f>
        <v>61757</v>
      </c>
      <c r="G109" s="36">
        <v>179850</v>
      </c>
      <c r="H109" s="36">
        <v>142100</v>
      </c>
      <c r="I109" s="36"/>
      <c r="J109" s="36">
        <v>325934</v>
      </c>
      <c r="K109" s="34">
        <f t="shared" si="41"/>
        <v>709641</v>
      </c>
      <c r="L109" s="97">
        <v>1458117</v>
      </c>
      <c r="M109" s="98">
        <v>957517</v>
      </c>
    </row>
    <row r="110" spans="1:37" s="1" customFormat="1" ht="18" customHeight="1" x14ac:dyDescent="0.25">
      <c r="A110" s="81"/>
      <c r="B110" s="35"/>
      <c r="C110" s="35"/>
      <c r="D110" s="46" t="s">
        <v>71</v>
      </c>
      <c r="E110" s="35"/>
      <c r="F110" s="36"/>
      <c r="G110" s="36">
        <v>0</v>
      </c>
      <c r="H110" s="36"/>
      <c r="I110" s="36"/>
      <c r="J110" s="36">
        <v>104000</v>
      </c>
      <c r="K110" s="34">
        <f t="shared" si="41"/>
        <v>104000</v>
      </c>
      <c r="L110" s="97">
        <v>0</v>
      </c>
      <c r="M110" s="98">
        <v>0</v>
      </c>
    </row>
    <row r="111" spans="1:37" s="1" customFormat="1" ht="18" customHeight="1" x14ac:dyDescent="0.25">
      <c r="A111" s="79" t="s">
        <v>61</v>
      </c>
      <c r="B111" s="26"/>
      <c r="C111" s="43">
        <v>92630</v>
      </c>
      <c r="D111" s="44" t="s">
        <v>62</v>
      </c>
      <c r="E111" s="26">
        <f>E112+E113</f>
        <v>44</v>
      </c>
      <c r="F111" s="28">
        <f>F112+F113</f>
        <v>227700</v>
      </c>
      <c r="G111" s="28">
        <f t="shared" ref="G111:J111" si="61">G112+G113</f>
        <v>124300</v>
      </c>
      <c r="H111" s="28">
        <f t="shared" si="61"/>
        <v>8000</v>
      </c>
      <c r="I111" s="28">
        <f t="shared" si="61"/>
        <v>0</v>
      </c>
      <c r="J111" s="28">
        <f t="shared" si="61"/>
        <v>0</v>
      </c>
      <c r="K111" s="29">
        <f t="shared" si="41"/>
        <v>360000</v>
      </c>
      <c r="L111" s="101">
        <v>362000</v>
      </c>
      <c r="M111" s="96">
        <v>362000</v>
      </c>
    </row>
    <row r="112" spans="1:37" s="1" customFormat="1" ht="18" customHeight="1" x14ac:dyDescent="0.25">
      <c r="A112" s="81"/>
      <c r="B112" s="35"/>
      <c r="C112" s="35"/>
      <c r="D112" s="46" t="s">
        <v>70</v>
      </c>
      <c r="E112" s="35">
        <v>44</v>
      </c>
      <c r="F112" s="36">
        <v>227700</v>
      </c>
      <c r="G112" s="36">
        <v>28300</v>
      </c>
      <c r="H112" s="36"/>
      <c r="I112" s="36"/>
      <c r="J112" s="36"/>
      <c r="K112" s="34">
        <f t="shared" si="41"/>
        <v>256000</v>
      </c>
      <c r="L112" s="102">
        <v>258000</v>
      </c>
      <c r="M112" s="98">
        <v>258000</v>
      </c>
    </row>
    <row r="113" spans="1:37" s="1" customFormat="1" ht="18" customHeight="1" x14ac:dyDescent="0.25">
      <c r="A113" s="81"/>
      <c r="B113" s="35"/>
      <c r="C113" s="35"/>
      <c r="D113" s="46" t="s">
        <v>71</v>
      </c>
      <c r="E113" s="35"/>
      <c r="F113" s="36"/>
      <c r="G113" s="36">
        <v>96000</v>
      </c>
      <c r="H113" s="36">
        <v>8000</v>
      </c>
      <c r="I113" s="36"/>
      <c r="J113" s="36"/>
      <c r="K113" s="34">
        <f t="shared" si="41"/>
        <v>104000</v>
      </c>
      <c r="L113" s="102">
        <v>104000</v>
      </c>
      <c r="M113" s="98">
        <v>104000</v>
      </c>
    </row>
    <row r="114" spans="1:37" s="1" customFormat="1" ht="18" customHeight="1" x14ac:dyDescent="0.25">
      <c r="A114" s="79" t="s">
        <v>63</v>
      </c>
      <c r="B114" s="26"/>
      <c r="C114" s="43">
        <v>93630</v>
      </c>
      <c r="D114" s="44" t="s">
        <v>64</v>
      </c>
      <c r="E114" s="26">
        <v>927</v>
      </c>
      <c r="F114" s="28">
        <f>F115+F116</f>
        <v>5670000</v>
      </c>
      <c r="G114" s="28">
        <f t="shared" ref="G114:J114" si="62">G115+G116</f>
        <v>480000</v>
      </c>
      <c r="H114" s="28">
        <f t="shared" si="62"/>
        <v>0</v>
      </c>
      <c r="I114" s="28">
        <f t="shared" si="62"/>
        <v>0</v>
      </c>
      <c r="J114" s="28">
        <f t="shared" si="62"/>
        <v>0</v>
      </c>
      <c r="K114" s="29">
        <f t="shared" si="41"/>
        <v>6150000</v>
      </c>
      <c r="L114" s="101">
        <v>6250000</v>
      </c>
      <c r="M114" s="96">
        <v>6350000</v>
      </c>
    </row>
    <row r="115" spans="1:37" s="1" customFormat="1" ht="18" customHeight="1" x14ac:dyDescent="0.25">
      <c r="A115" s="81"/>
      <c r="B115" s="35"/>
      <c r="C115" s="35"/>
      <c r="D115" s="46" t="s">
        <v>70</v>
      </c>
      <c r="E115" s="35">
        <v>927</v>
      </c>
      <c r="F115" s="36">
        <v>5670000</v>
      </c>
      <c r="G115" s="36">
        <v>480000</v>
      </c>
      <c r="H115" s="36"/>
      <c r="I115" s="36"/>
      <c r="J115" s="36"/>
      <c r="K115" s="34">
        <f t="shared" si="41"/>
        <v>6150000</v>
      </c>
      <c r="L115" s="102">
        <v>6250000</v>
      </c>
      <c r="M115" s="98">
        <v>6350000</v>
      </c>
    </row>
    <row r="116" spans="1:37" s="1" customFormat="1" ht="18" customHeight="1" x14ac:dyDescent="0.25">
      <c r="A116" s="81"/>
      <c r="B116" s="35"/>
      <c r="C116" s="35"/>
      <c r="D116" s="46" t="s">
        <v>71</v>
      </c>
      <c r="E116" s="35"/>
      <c r="F116" s="36"/>
      <c r="G116" s="36"/>
      <c r="H116" s="36"/>
      <c r="I116" s="36"/>
      <c r="J116" s="36"/>
      <c r="K116" s="34">
        <f t="shared" si="41"/>
        <v>0</v>
      </c>
      <c r="L116" s="102">
        <v>0</v>
      </c>
      <c r="M116" s="98">
        <v>0</v>
      </c>
    </row>
    <row r="117" spans="1:37" s="1" customFormat="1" ht="18" customHeight="1" x14ac:dyDescent="0.25">
      <c r="A117" s="79" t="s">
        <v>65</v>
      </c>
      <c r="B117" s="26"/>
      <c r="C117" s="43">
        <v>94830</v>
      </c>
      <c r="D117" s="44" t="s">
        <v>66</v>
      </c>
      <c r="E117" s="26">
        <f>E118+E119</f>
        <v>311</v>
      </c>
      <c r="F117" s="28">
        <f>F118+F119</f>
        <v>2130000</v>
      </c>
      <c r="G117" s="28">
        <f t="shared" ref="G117:J117" si="63">G118+G119</f>
        <v>241842</v>
      </c>
      <c r="H117" s="28">
        <f t="shared" si="63"/>
        <v>0</v>
      </c>
      <c r="I117" s="28">
        <f t="shared" si="63"/>
        <v>0</v>
      </c>
      <c r="J117" s="28">
        <f t="shared" si="63"/>
        <v>0</v>
      </c>
      <c r="K117" s="57">
        <f t="shared" si="41"/>
        <v>2371842</v>
      </c>
      <c r="L117" s="101">
        <v>2568164</v>
      </c>
      <c r="M117" s="96">
        <v>2888903</v>
      </c>
    </row>
    <row r="118" spans="1:37" s="1" customFormat="1" ht="18" customHeight="1" x14ac:dyDescent="0.25">
      <c r="A118" s="81"/>
      <c r="B118" s="35"/>
      <c r="C118" s="35"/>
      <c r="D118" s="46" t="s">
        <v>70</v>
      </c>
      <c r="E118" s="35">
        <v>311</v>
      </c>
      <c r="F118" s="36">
        <v>2087550</v>
      </c>
      <c r="G118" s="36">
        <v>220677</v>
      </c>
      <c r="H118" s="36">
        <v>0</v>
      </c>
      <c r="I118" s="36"/>
      <c r="J118" s="36"/>
      <c r="K118" s="34">
        <f t="shared" si="41"/>
        <v>2308227</v>
      </c>
      <c r="L118" s="102">
        <v>2504549</v>
      </c>
      <c r="M118" s="98">
        <v>2825288</v>
      </c>
    </row>
    <row r="119" spans="1:37" s="1" customFormat="1" ht="18" customHeight="1" thickBot="1" x14ac:dyDescent="0.3">
      <c r="A119" s="84"/>
      <c r="B119" s="85"/>
      <c r="C119" s="85"/>
      <c r="D119" s="86" t="s">
        <v>71</v>
      </c>
      <c r="E119" s="85"/>
      <c r="F119" s="87">
        <v>42450</v>
      </c>
      <c r="G119" s="87">
        <v>21165</v>
      </c>
      <c r="H119" s="87"/>
      <c r="I119" s="87"/>
      <c r="J119" s="87"/>
      <c r="K119" s="88">
        <f t="shared" si="41"/>
        <v>63615</v>
      </c>
      <c r="L119" s="103">
        <v>63615</v>
      </c>
      <c r="M119" s="104">
        <v>63615</v>
      </c>
    </row>
    <row r="120" spans="1:37" x14ac:dyDescent="0.25">
      <c r="M120" s="51">
        <v>0</v>
      </c>
    </row>
    <row r="121" spans="1:37" x14ac:dyDescent="0.25">
      <c r="M121" s="51"/>
    </row>
    <row r="122" spans="1:37" x14ac:dyDescent="0.25">
      <c r="AK122"/>
    </row>
    <row r="123" spans="1:37" x14ac:dyDescent="0.25">
      <c r="AK123"/>
    </row>
    <row r="124" spans="1:37" x14ac:dyDescent="0.25">
      <c r="AK124"/>
    </row>
    <row r="125" spans="1:37" x14ac:dyDescent="0.25">
      <c r="AK125"/>
    </row>
    <row r="126" spans="1:37" x14ac:dyDescent="0.25">
      <c r="AK126"/>
    </row>
    <row r="127" spans="1:37" x14ac:dyDescent="0.25">
      <c r="AK127"/>
    </row>
    <row r="128" spans="1:37" x14ac:dyDescent="0.25">
      <c r="AK128"/>
    </row>
    <row r="129" spans="37:37" x14ac:dyDescent="0.25">
      <c r="AK129"/>
    </row>
  </sheetData>
  <mergeCells count="8">
    <mergeCell ref="L1:M1"/>
    <mergeCell ref="A1:K1"/>
    <mergeCell ref="A2:A3"/>
    <mergeCell ref="B2:B3"/>
    <mergeCell ref="C2:C3"/>
    <mergeCell ref="D2:D3"/>
    <mergeCell ref="E2:E3"/>
    <mergeCell ref="F2:K2"/>
  </mergeCells>
  <pageMargins left="0.70866141732283472" right="0.70866141732283472" top="0.74803149606299213" bottom="0.74803149606299213" header="0.31496062992125984" footer="0.31496062992125984"/>
  <pageSetup paperSize="9" scale="61" fitToHeight="4" orientation="landscape" verticalDpi="1200" r:id="rId1"/>
  <rowBreaks count="3" manualBreakCount="3">
    <brk id="35" max="12" man="1"/>
    <brk id="73" max="12" man="1"/>
    <brk id="104" max="1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2022</vt:lpstr>
      <vt:lpstr>'2022'!Print_Area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kreshnik.zejnullahu</dc:creator>
  <cp:lastModifiedBy>Sofije.Rushiti</cp:lastModifiedBy>
  <cp:lastPrinted>2022-01-27T21:37:32Z</cp:lastPrinted>
  <dcterms:created xsi:type="dcterms:W3CDTF">2020-08-12T08:13:51Z</dcterms:created>
  <dcterms:modified xsi:type="dcterms:W3CDTF">2022-05-10T12:32:58Z</dcterms:modified>
</cp:coreProperties>
</file>