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330"/>
  </bookViews>
  <sheets>
    <sheet name="Obligimet Kontraktuale" sheetId="1" r:id="rId1"/>
    <sheet name="Sheet1" sheetId="2" r:id="rId2"/>
  </sheets>
  <definedNames>
    <definedName name="_xlnm.Print_Area" localSheetId="0">'Obligimet Kontraktuale'!$A$1:$I$84</definedName>
  </definedNames>
  <calcPr calcId="145621"/>
</workbook>
</file>

<file path=xl/calcChain.xml><?xml version="1.0" encoding="utf-8"?>
<calcChain xmlns="http://schemas.openxmlformats.org/spreadsheetml/2006/main">
  <c r="E75" i="1" l="1"/>
  <c r="G21" i="1"/>
  <c r="G20" i="1"/>
  <c r="G18" i="1"/>
  <c r="G11" i="1"/>
  <c r="E11" i="1"/>
  <c r="G34" i="1" l="1"/>
  <c r="G66" i="1" l="1"/>
  <c r="G65" i="1"/>
  <c r="G64" i="1"/>
  <c r="G33" i="1"/>
  <c r="G37" i="1"/>
  <c r="G40" i="1"/>
  <c r="G42" i="1"/>
  <c r="G43" i="1"/>
  <c r="G45" i="1"/>
  <c r="G47" i="1"/>
  <c r="G48" i="1"/>
  <c r="G51" i="1"/>
  <c r="G52" i="1"/>
  <c r="G61" i="1"/>
  <c r="G62" i="1"/>
  <c r="N56" i="1"/>
  <c r="N60" i="1"/>
  <c r="N44" i="1"/>
  <c r="G44" i="1" s="1"/>
  <c r="N31" i="1"/>
  <c r="G31" i="1" s="1"/>
  <c r="N41" i="1"/>
  <c r="G41" i="1" s="1"/>
  <c r="N32" i="1"/>
  <c r="G32" i="1" s="1"/>
  <c r="N35" i="1"/>
  <c r="G35" i="1" s="1"/>
  <c r="N38" i="1"/>
  <c r="G38" i="1" s="1"/>
  <c r="N36" i="1"/>
  <c r="G36" i="1" s="1"/>
  <c r="N50" i="1"/>
  <c r="G50" i="1" s="1"/>
  <c r="N46" i="1"/>
  <c r="G46" i="1" s="1"/>
  <c r="N49" i="1"/>
  <c r="G49" i="1" s="1"/>
  <c r="N53" i="1"/>
  <c r="G53" i="1" s="1"/>
  <c r="N54" i="1"/>
  <c r="G54" i="1" s="1"/>
  <c r="N63" i="1"/>
  <c r="G63" i="1" s="1"/>
  <c r="N57" i="1"/>
  <c r="N39" i="1"/>
  <c r="G39" i="1" s="1"/>
  <c r="G75" i="1" l="1"/>
</calcChain>
</file>

<file path=xl/sharedStrings.xml><?xml version="1.0" encoding="utf-8"?>
<sst xmlns="http://schemas.openxmlformats.org/spreadsheetml/2006/main" count="155" uniqueCount="127">
  <si>
    <t>Numri i prokurimit 
(e-prokurim)</t>
  </si>
  <si>
    <t>Titulli i kontratës
 (i plotë)</t>
  </si>
  <si>
    <t>Gjithsej</t>
  </si>
  <si>
    <t>Vlera e mbetur e kontratës</t>
  </si>
  <si>
    <t>Vlera gjithsej e kontratës</t>
  </si>
  <si>
    <t>Afati i mbetur i kontrates (në muaj)</t>
  </si>
  <si>
    <t>Afati i kontrates (në muaj)</t>
  </si>
  <si>
    <t xml:space="preserve">Shënime </t>
  </si>
  <si>
    <t>Zyrtari Kryesor Administrativ</t>
  </si>
  <si>
    <t>Zyrtari Kryesor Financiar</t>
  </si>
  <si>
    <t>Numri i projektit në Ligjin e buxhetit</t>
  </si>
  <si>
    <t>Numri i zotimit
 në SIMFK</t>
  </si>
  <si>
    <t xml:space="preserve">   Republika e Kosovës</t>
  </si>
  <si>
    <t xml:space="preserve">   Republika Kosova - Republic of Kosovo</t>
  </si>
  <si>
    <t>Shënim: Kontratat e AQP-së duhet të prezantohen vetem për pjesen e OB-së ( Kërkesa e dërguar nga OB-ja për prokurim nga AQP).</t>
  </si>
  <si>
    <t>Komuna e Mitrovicës së Jugut</t>
  </si>
  <si>
    <t>Republika Kosova - Republic of Kosovo</t>
  </si>
  <si>
    <t xml:space="preserve">Opstina Juzna Mitrovica </t>
  </si>
  <si>
    <t>Municipality of Mitrovica South</t>
  </si>
  <si>
    <t xml:space="preserve">             Republika e Kosovës</t>
  </si>
  <si>
    <t>______________________</t>
  </si>
  <si>
    <t>z. Adem FAZLIU</t>
  </si>
  <si>
    <t>____________________</t>
  </si>
  <si>
    <t xml:space="preserve">Mitrovicë , Më _______________ </t>
  </si>
  <si>
    <t xml:space="preserve">            Kodi Buxhetor: 642</t>
  </si>
  <si>
    <t xml:space="preserve">                                                                             Organizata Buxhetore: Mitrovicë </t>
  </si>
  <si>
    <t>M&amp;SH</t>
  </si>
  <si>
    <t>13 zotime</t>
  </si>
  <si>
    <t>Furnizim me Paisje dhe pjesë të imta për mirëmbajtje të Komunës, Objekteve të QKMF, QMF dhe AMF dhe Institucione shkollore për 36 muaj Kontratë Publike Kornizë</t>
  </si>
  <si>
    <t>642-21-4101-1-2-1</t>
  </si>
  <si>
    <t>32 zotime</t>
  </si>
  <si>
    <t>Furnizim i shkollave me material Higjeniko Sanitar për Komunë, Shkolla dhe Institucione tjera Komunale</t>
  </si>
  <si>
    <t>642-20-7419-1-2-1</t>
  </si>
  <si>
    <t>33 zotime</t>
  </si>
  <si>
    <t>Furnizim i shkollave me ditar shkollor dhe material pedagogjik për fillimin e vitit shkollor 2020/2023</t>
  </si>
  <si>
    <t xml:space="preserve">25 zotime </t>
  </si>
  <si>
    <t>Furnizim i shkollave me lëndë djegëse DRU për ngrohje dhe Institucione tjera Komunale</t>
  </si>
  <si>
    <t>Kjo kontratë është përmbushur me shumën e planifikuar. Është tejkaluar shuma e planifikuar por duke përfshirë + - 30% të kontratës kornizë e cila parashifet.</t>
  </si>
  <si>
    <t>z. BEDRI  HAMZA</t>
  </si>
  <si>
    <t>-</t>
  </si>
  <si>
    <t>2020-45579</t>
  </si>
  <si>
    <t>Mirembajtja e pajisjeve mjekesore ne QKMF dhe AMF ne Mitrovice</t>
  </si>
  <si>
    <t>642-20-7381-2-2-1</t>
  </si>
  <si>
    <t>Furnizim me material shtypes administrativ (dokumente blanco) per QKMF-ne dhe AMF-te</t>
  </si>
  <si>
    <t>642-20-7416-1-2-1</t>
  </si>
  <si>
    <t>BASHKFINANCIM-DONATOR BRENDHSEM-JASHTEM QATAR CHERITY</t>
  </si>
  <si>
    <t>BASHKFINANCIM-DONATOR BRENDHSEM-JASHTEM OJQ BONE VET</t>
  </si>
  <si>
    <t>Transporti i nxënësve të shkollave fillore me mësim të obliguar në Mitrovicë 2021-2024</t>
  </si>
  <si>
    <t>642-21-5386/044-2-1-1</t>
  </si>
  <si>
    <t>Kjo kontratë është e ndarë në 5 Lote në relacione shkollë dhe anasjelltas</t>
  </si>
  <si>
    <t>Shërbimet e Rexhistrimit te Automjeteve te Komunës dhe Institucioneve tjera Komunale-K. Kornizë.</t>
  </si>
  <si>
    <t xml:space="preserve">Ndërtimi,rregullimi dhe Riparimi i rrugëve dhe trotuareve me kubza-Buxheti dhe bashkëf.me qytater-K.Kornizë.  </t>
  </si>
  <si>
    <t>Riparimi,rregullimi dhe asphaltimi i rrugëve në qytet dhe periferi –K.Kornizë</t>
  </si>
  <si>
    <t>Furnizimi,vendosja dhe montimi i SEMAFORVE dhe mirëmbajtja e tyre për 36 muaj.</t>
  </si>
  <si>
    <t xml:space="preserve">Furnizimi me material dhe ndertimi i rrjetit të Ujësjellsve dhe Stacioneve te Pompimit-K.Kornizë. </t>
  </si>
  <si>
    <t>Mirëmbajtja,revitalizimi dhe ngritja e sipërfaqeve te gjelëbruara në qytet.</t>
  </si>
  <si>
    <t>Rrënimi i objekteve pa leje si dhe largimi i deponive nga kto objekte te rrënuara-K.Kornizë.</t>
  </si>
  <si>
    <t>Larja,fshirja dhe mirëmbajtja Dimërore e rrugëve-K.Kornizë.</t>
  </si>
  <si>
    <t xml:space="preserve">Mirëmbajtja dhe Servisimi i automjeteve të Komunës dhe Institucioneve tjera Komunale-K.Kornizë. </t>
  </si>
  <si>
    <t xml:space="preserve">Ofrimi i Shërbimeve me Automarimangë-K.36 muaj-në zbatim te Udhëzimit Administrativ 02/2009 tePk. </t>
  </si>
  <si>
    <t>Intervenime emergjente te shkaktuara nga fatkeqsitë natyrore-K.Kornizë</t>
  </si>
  <si>
    <t>Mirëmbajtja e rrugëve-Shenjëzimi HORIZONTAL dhe VERTIKAL në qytet-K.Kornizë.</t>
  </si>
  <si>
    <t>Hartimi i Hartave Zonale Komunale</t>
  </si>
  <si>
    <t>Furnizimi i shkollave me material Higjeniko-Sanitar dhe Institucine tjera Komunale-K.Kornizë.</t>
  </si>
  <si>
    <t xml:space="preserve">Mirëmbajtja e Paisjeve kunder zjarrit për Komunë dhe Institucione tjera Komunale-K.Kornizë. </t>
  </si>
  <si>
    <t>Hartimi dhe mbikëqyrja e projekteve për Investime Kapitale në Mitrovicë-K.Kornizë.</t>
  </si>
  <si>
    <t>Sherbimet e Informimit përmesë TV për punën e Institucioneve Komunale-K.36 muaj</t>
  </si>
  <si>
    <t>Ndërtimi i rrugëve në fshatin Vërrnicë dhe Bare-K. 24muaj.</t>
  </si>
  <si>
    <t>Ndërtimi i rrugëve në fsh.Kutllovc-K.12 muaj me MZHR-në</t>
  </si>
  <si>
    <t>Mirëmbajtja dhe zgjerimi i rrjetit te Ndriqimit Publik në qytet-K.Kornizë</t>
  </si>
  <si>
    <t xml:space="preserve">Mirëmbajtja dhe servisimi i automjeteve te Brigades Zjarrëfikse  </t>
  </si>
  <si>
    <t>Ndërtimi dhe asfaltimi i rrugëve në fshatin Kqiqë-K.12 muaj</t>
  </si>
  <si>
    <t xml:space="preserve">Shërbimet e Sigurimit Fizik dhe me Alarm i Komunës dhe Institucioneve tjera Komunale-K.Kornizë </t>
  </si>
  <si>
    <t xml:space="preserve">Furnizim me lëndë djegëse PELET për [DKA-në,DSH,QPS-në dhe BZ-në-K.Kornizë </t>
  </si>
  <si>
    <t>Sherbime te transportit ajror-AQP</t>
  </si>
  <si>
    <t>Sherbimet e Printimit dhe fotokpjimit-AQP</t>
  </si>
  <si>
    <t>Furnizim me ujë,pije te gazuara dhe te pa gazuara-AQP</t>
  </si>
  <si>
    <t xml:space="preserve">Furnizim me mmaterial zyrtar-Letër-AQP </t>
  </si>
  <si>
    <t>Furnizim me Inventar zyrtar shkollor-AQP</t>
  </si>
  <si>
    <t>Menaxhimi i mbeturinave ne territorin e Komunes se Mitrovices</t>
  </si>
  <si>
    <t>Mirëmbajtja dhe pastrimi i objekteve te Komunës dhe Institucioneve të tjera</t>
  </si>
  <si>
    <t>Subvencionimi I fermereve per tranasportin e qumshtit deri ne pikat e grumbullimit për 8 muaj</t>
  </si>
  <si>
    <t xml:space="preserve">Furnizim me barna dhe Material Mjekesor per QKMF dhe AMF-të </t>
  </si>
  <si>
    <t>642-21-5980-1-1-1</t>
  </si>
  <si>
    <t>Kontrata aktive</t>
  </si>
  <si>
    <t>Furnizim me material ndertimor per ndertim  dhe renovim te shtepive</t>
  </si>
  <si>
    <t>OBLIGIMI FINANCIAR</t>
  </si>
  <si>
    <t>Bashkefinancim  per realizimin e trajnimeve profesionale te implementuara nga organizata " Diakonie Training  Center"2017-2019</t>
  </si>
  <si>
    <t>Bashkefinancim  per realizimin e trajnimeve profesionale te implementuara nga organizata " Diakonie Training  Center"2020-2022</t>
  </si>
  <si>
    <t xml:space="preserve">Memorandum-Bashkpunim midis MFK -se dhe Komunes se Mitrovices  per zbatimin e efiçences se energjise ne ndertesat shume bansesore </t>
  </si>
  <si>
    <t>Furnizim me pajisje dhe pjese te imta per mirembajtje te Komunes, Objekteve te QKMF-se, QMF-se dhe AMF-ve dhe Institucioneve shkollore</t>
  </si>
  <si>
    <t>`</t>
  </si>
  <si>
    <t>MAREVESHJE BASKEPUNIM NDERMJET  KOMUNES  DHE  ISLAMIC RELIEF WORLDWIDE</t>
  </si>
  <si>
    <t>Mareveshje e mirekuptim per bashkefinancimin e projektit  ''Ndertimi i ures te liqeni artificial"</t>
  </si>
  <si>
    <t>2022-35436</t>
  </si>
  <si>
    <t>2022-49134</t>
  </si>
  <si>
    <t>Mareveshje  per mbeshtetje financiare te projektit "Termoizolimi dhe zevendesimi i dritareve ne shkollen fillore "Bedri Gjinaj</t>
  </si>
  <si>
    <t>2022-50747</t>
  </si>
  <si>
    <t xml:space="preserve">Mareveshje  per mbeshtetje financiare te projektit rregullimi dhe riparimi i rruges "Mbreteresha Teute "nga skema  e grantit per performance Komunale Helvetas </t>
  </si>
  <si>
    <t>Mareveshje e mirekuptim per bashkefinancimin e projektit  nga skema e grantit per performance Komunale (GPK)</t>
  </si>
  <si>
    <t xml:space="preserve"> </t>
  </si>
  <si>
    <t>2022-22181</t>
  </si>
  <si>
    <t>Furnizimi me oksigjen</t>
  </si>
  <si>
    <t>642-22-4398-1-3-6</t>
  </si>
  <si>
    <t>2022-31425</t>
  </si>
  <si>
    <t>Ofrimi i sherbimeve Kontraktuese shendetesore</t>
  </si>
  <si>
    <t>642-22-4433-2-1-1</t>
  </si>
  <si>
    <t>Furnizim me Material Stomatologjik per QKMF</t>
  </si>
  <si>
    <t xml:space="preserve">BASHKFINANCIM-DONATOR I BRENDHSEM-OJQ JETIMAT E BLLKANIT -PROJEKTI:NDERTIMI I QENDRES SE QKMF-SE DR NEXHAT ÇUNI NE MITROVICE </t>
  </si>
  <si>
    <t>642-22-8780-1-2-1</t>
  </si>
  <si>
    <t>642-22-5759-1-1-1</t>
  </si>
  <si>
    <t>Aneks Marrveshja e Mirekuptimit per Realizimin  e Projektit ''Ndertimi i Shkolles Fillore ne Gushavc -Mitrovicë''</t>
  </si>
  <si>
    <t xml:space="preserve">2022-27576 </t>
  </si>
  <si>
    <t>Mirëmbajtja, Servisimi, Furnizimi dhe Mbushja me antifriz e sistemit të ngrojhjes nëpër Institucionet Arsimore dhe Shëndetësore</t>
  </si>
  <si>
    <t>642-22-10269-2-2-1</t>
  </si>
  <si>
    <t>2022-55531</t>
  </si>
  <si>
    <t>Furnizim me lend djegese Pelet</t>
  </si>
  <si>
    <t>642-22-11162-1-1-1</t>
  </si>
  <si>
    <t>2022-46224</t>
  </si>
  <si>
    <t>Ndertimi i Qendres se Mjekesise Familjare - Stan Terg</t>
  </si>
  <si>
    <t>642-22-6277-5-2-1</t>
  </si>
  <si>
    <t>Kjo kontratë është realizuar sepse ka qenë vetëm 1 vit shkollor në shpërndarje të ditarëve shkollor.</t>
  </si>
  <si>
    <t>Marveshje ndermjet Ministrise se Arsimit ,Shkences ,Tekonologjise dhe Inovacionit dhe Komunes se Mitrovices dhe Projektit Rritja e Punesimit per te Rinje (EYE) -Qellimi :Themelimi i Qendres per Karriere ne IAAP ''Arkitetk Sinani '' ne Mitrovice .</t>
  </si>
  <si>
    <t>100,00.00</t>
  </si>
  <si>
    <t xml:space="preserve">Kontrata aktive </t>
  </si>
  <si>
    <t>Marreveshje e mirekuptimit per bashkefinancimin e projektit ''Ballkoni panoramik i qytetit  dhe shtegu i ecjes"</t>
  </si>
  <si>
    <t xml:space="preserve">Kontrate per qiran e tokes pyjore  ndermejet  Ministris per Bujqesi ,Pylltari dhe Zhvillim Rural dhe Komunes se Mitrovices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</si>
</sst>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0_);_(* \(#,##0.00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Times New Roman"/>
      <family val="1"/>
    </font>
    <font>
      <i/>
      <sz val="11"/>
      <color theme="1"/>
      <name val="Times New Roman"/>
      <family val="1"/>
    </font>
    <font>
      <b/>
      <i/>
      <sz val="10.5"/>
      <name val="Times New Roman"/>
      <family val="1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1" fillId="0" borderId="0" xfId="0" applyFont="1" applyBorder="1"/>
    <xf numFmtId="0" fontId="5" fillId="0" borderId="0" xfId="0" applyFont="1" applyBorder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5" fillId="0" borderId="0" xfId="0" applyFont="1" applyBorder="1" applyAlignment="1"/>
    <xf numFmtId="0" fontId="1" fillId="0" borderId="0" xfId="0" applyFont="1" applyBorder="1" applyAlignment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8" fillId="0" borderId="0" xfId="0" applyFont="1" applyAlignment="1"/>
    <xf numFmtId="43" fontId="0" fillId="0" borderId="1" xfId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 applyBorder="1"/>
    <xf numFmtId="0" fontId="12" fillId="0" borderId="0" xfId="0" applyFont="1" applyBorder="1"/>
    <xf numFmtId="43" fontId="1" fillId="0" borderId="0" xfId="0" applyNumberFormat="1" applyFont="1"/>
    <xf numFmtId="43" fontId="3" fillId="0" borderId="0" xfId="1" applyFont="1" applyAlignment="1"/>
    <xf numFmtId="43" fontId="1" fillId="0" borderId="0" xfId="1" applyFont="1"/>
    <xf numFmtId="43" fontId="8" fillId="0" borderId="0" xfId="1" applyFont="1" applyAlignment="1"/>
    <xf numFmtId="43" fontId="2" fillId="0" borderId="1" xfId="1" applyFont="1" applyBorder="1" applyAlignment="1">
      <alignment horizontal="center" vertical="center" wrapText="1"/>
    </xf>
    <xf numFmtId="43" fontId="11" fillId="0" borderId="0" xfId="1" applyFont="1" applyBorder="1"/>
    <xf numFmtId="43" fontId="5" fillId="0" borderId="0" xfId="1" applyFont="1"/>
    <xf numFmtId="43" fontId="7" fillId="0" borderId="0" xfId="1" applyFont="1"/>
    <xf numFmtId="0" fontId="5" fillId="0" borderId="1" xfId="0" applyFont="1" applyBorder="1"/>
    <xf numFmtId="43" fontId="5" fillId="0" borderId="1" xfId="1" applyFont="1" applyBorder="1"/>
    <xf numFmtId="164" fontId="5" fillId="0" borderId="1" xfId="1" applyNumberFormat="1" applyFont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5" fillId="0" borderId="1" xfId="1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/>
    </xf>
    <xf numFmtId="43" fontId="0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1" xfId="0" applyFont="1" applyFill="1" applyBorder="1" applyAlignment="1">
      <alignment vertical="center"/>
    </xf>
    <xf numFmtId="0" fontId="0" fillId="2" borderId="0" xfId="0" applyFont="1" applyFill="1"/>
    <xf numFmtId="0" fontId="15" fillId="0" borderId="1" xfId="0" applyFont="1" applyBorder="1" applyAlignment="1">
      <alignment horizontal="center" vertical="center"/>
    </xf>
    <xf numFmtId="43" fontId="0" fillId="0" borderId="1" xfId="1" applyFont="1" applyBorder="1" applyAlignment="1">
      <alignment wrapText="1"/>
    </xf>
    <xf numFmtId="43" fontId="0" fillId="0" borderId="1" xfId="1" applyFont="1" applyBorder="1" applyAlignment="1">
      <alignment vertical="center"/>
    </xf>
    <xf numFmtId="43" fontId="0" fillId="0" borderId="1" xfId="1" applyFont="1" applyBorder="1" applyAlignment="1">
      <alignment horizontal="center" vertical="center"/>
    </xf>
    <xf numFmtId="0" fontId="0" fillId="0" borderId="1" xfId="0" applyFont="1" applyBorder="1"/>
    <xf numFmtId="43" fontId="0" fillId="0" borderId="1" xfId="1" applyFont="1" applyBorder="1"/>
    <xf numFmtId="0" fontId="9" fillId="0" borderId="1" xfId="0" applyFont="1" applyBorder="1" applyAlignment="1">
      <alignment horizontal="left" vertical="center" wrapText="1"/>
    </xf>
    <xf numFmtId="43" fontId="16" fillId="0" borderId="1" xfId="1" applyFont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43" fontId="16" fillId="0" borderId="1" xfId="1" applyFont="1" applyBorder="1" applyAlignment="1">
      <alignment horizontal="right" vertical="center"/>
    </xf>
    <xf numFmtId="43" fontId="0" fillId="0" borderId="0" xfId="1" applyFont="1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3" fontId="0" fillId="0" borderId="1" xfId="0" applyNumberForma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" fontId="0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3" fontId="1" fillId="0" borderId="1" xfId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8" fillId="0" borderId="0" xfId="0" applyFont="1" applyAlignment="1"/>
    <xf numFmtId="0" fontId="5" fillId="0" borderId="3" xfId="0" applyFont="1" applyBorder="1" applyAlignment="1">
      <alignment horizontal="center"/>
    </xf>
    <xf numFmtId="0" fontId="13" fillId="0" borderId="2" xfId="0" applyFont="1" applyBorder="1" applyAlignment="1">
      <alignment horizontal="left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504825</xdr:colOff>
      <xdr:row>0</xdr:row>
      <xdr:rowOff>0</xdr:rowOff>
    </xdr:from>
    <xdr:to>
      <xdr:col>8</xdr:col>
      <xdr:colOff>66675</xdr:colOff>
      <xdr:row>1</xdr:row>
      <xdr:rowOff>47625</xdr:rowOff>
    </xdr:to>
    <xdr:pic>
      <xdr:nvPicPr>
        <xdr:cNvPr id="3" name="Picture 4" descr="D:\agora\logo mitrovic\llogo\emblem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0"/>
          <a:ext cx="8667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342900</xdr:colOff>
      <xdr:row>0</xdr:row>
      <xdr:rowOff>57150</xdr:rowOff>
    </xdr:from>
    <xdr:to>
      <xdr:col>0</xdr:col>
      <xdr:colOff>1095375</xdr:colOff>
      <xdr:row>1</xdr:row>
      <xdr:rowOff>19050</xdr:rowOff>
    </xdr:to>
    <xdr:pic>
      <xdr:nvPicPr>
        <xdr:cNvPr id="4" name="Picture 3" descr="Image result for stema e republikes se kosoves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7150"/>
          <a:ext cx="7524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abSelected="1" topLeftCell="A43" workbookViewId="0">
      <selection activeCell="N73" sqref="N73"/>
    </sheetView>
  </sheetViews>
  <sheetFormatPr defaultRowHeight="15" x14ac:dyDescent="0.25"/>
  <cols>
    <col min="1" max="1" width="14.85546875" style="1" customWidth="1"/>
    <col min="2" max="2" width="14.7109375" style="1" customWidth="1"/>
    <col min="3" max="3" width="32.28515625" style="1" customWidth="1"/>
    <col min="4" max="4" width="22" style="1" customWidth="1"/>
    <col min="5" max="5" width="19.85546875" style="23" customWidth="1"/>
    <col min="6" max="6" width="11.85546875" style="1" customWidth="1"/>
    <col min="7" max="7" width="16.42578125" style="32" customWidth="1"/>
    <col min="8" max="8" width="17.140625" style="1" customWidth="1"/>
    <col min="9" max="9" width="27.5703125" style="1" customWidth="1"/>
    <col min="10" max="13" width="12.85546875" style="1" customWidth="1"/>
    <col min="14" max="14" width="14" style="1" customWidth="1"/>
    <col min="15" max="16384" width="9.140625" style="1"/>
  </cols>
  <sheetData>
    <row r="1" spans="1:9" ht="72" customHeight="1" x14ac:dyDescent="0.3">
      <c r="A1" s="5"/>
      <c r="B1" s="5"/>
      <c r="C1" s="5"/>
      <c r="E1" s="22"/>
    </row>
    <row r="2" spans="1:9" ht="15" customHeight="1" x14ac:dyDescent="0.3">
      <c r="D2" s="4"/>
      <c r="E2" s="22"/>
      <c r="H2" s="6"/>
      <c r="I2" s="4"/>
    </row>
    <row r="3" spans="1:9" ht="15" customHeight="1" x14ac:dyDescent="0.3">
      <c r="A3" s="9" t="s">
        <v>12</v>
      </c>
      <c r="B3" s="10"/>
      <c r="C3" s="5"/>
      <c r="D3" s="4"/>
      <c r="E3" s="22"/>
      <c r="H3" s="6" t="s">
        <v>19</v>
      </c>
      <c r="I3" s="4"/>
    </row>
    <row r="4" spans="1:9" ht="13.5" customHeight="1" x14ac:dyDescent="0.3">
      <c r="A4" s="6" t="s">
        <v>13</v>
      </c>
      <c r="B4" s="5"/>
      <c r="C4" s="5"/>
      <c r="D4" s="4"/>
      <c r="E4" s="22"/>
      <c r="H4" s="6" t="s">
        <v>16</v>
      </c>
      <c r="I4" s="5"/>
    </row>
    <row r="5" spans="1:9" ht="18.75" x14ac:dyDescent="0.3">
      <c r="A5" s="6" t="s">
        <v>91</v>
      </c>
      <c r="B5" s="5"/>
      <c r="C5" s="5"/>
      <c r="D5" s="4"/>
      <c r="E5" s="22"/>
      <c r="H5" s="2" t="s">
        <v>15</v>
      </c>
      <c r="I5" s="2"/>
    </row>
    <row r="6" spans="1:9" x14ac:dyDescent="0.25">
      <c r="H6" s="3" t="s">
        <v>18</v>
      </c>
      <c r="I6" s="3"/>
    </row>
    <row r="7" spans="1:9" s="2" customFormat="1" ht="17.25" customHeight="1" x14ac:dyDescent="0.3">
      <c r="A7" s="14" t="s">
        <v>25</v>
      </c>
      <c r="B7" s="14"/>
      <c r="C7" s="14"/>
      <c r="D7" s="14"/>
      <c r="E7" s="24"/>
      <c r="F7" s="3"/>
      <c r="G7" s="33"/>
      <c r="H7" s="2" t="s">
        <v>17</v>
      </c>
      <c r="I7" s="1"/>
    </row>
    <row r="8" spans="1:9" s="2" customFormat="1" ht="18.75" x14ac:dyDescent="0.3">
      <c r="A8" s="13"/>
      <c r="B8" s="13"/>
      <c r="C8" s="13"/>
      <c r="D8" s="72" t="s">
        <v>24</v>
      </c>
      <c r="E8" s="72"/>
      <c r="F8" s="72"/>
      <c r="G8" s="72"/>
      <c r="I8" s="1"/>
    </row>
    <row r="9" spans="1:9" ht="15.75" x14ac:dyDescent="0.25">
      <c r="D9" s="73"/>
      <c r="E9" s="73"/>
      <c r="F9" s="73"/>
    </row>
    <row r="10" spans="1:9" ht="57" customHeight="1" x14ac:dyDescent="0.25">
      <c r="A10" s="18" t="s">
        <v>10</v>
      </c>
      <c r="B10" s="18" t="s">
        <v>11</v>
      </c>
      <c r="C10" s="18" t="s">
        <v>1</v>
      </c>
      <c r="D10" s="18" t="s">
        <v>0</v>
      </c>
      <c r="E10" s="25" t="s">
        <v>4</v>
      </c>
      <c r="F10" s="18" t="s">
        <v>6</v>
      </c>
      <c r="G10" s="18" t="s">
        <v>3</v>
      </c>
      <c r="H10" s="18" t="s">
        <v>5</v>
      </c>
      <c r="I10" s="18" t="s">
        <v>7</v>
      </c>
    </row>
    <row r="11" spans="1:9" s="41" customFormat="1" ht="71.25" customHeight="1" x14ac:dyDescent="0.25">
      <c r="A11" s="59" t="s">
        <v>39</v>
      </c>
      <c r="B11" s="56" t="s">
        <v>40</v>
      </c>
      <c r="C11" s="57" t="s">
        <v>41</v>
      </c>
      <c r="D11" s="56" t="s">
        <v>42</v>
      </c>
      <c r="E11" s="15">
        <f>1249.47*36</f>
        <v>44980.92</v>
      </c>
      <c r="F11" s="56">
        <v>36</v>
      </c>
      <c r="G11" s="58">
        <f>17492.58-1249</f>
        <v>16243.580000000002</v>
      </c>
      <c r="H11" s="59">
        <v>13</v>
      </c>
      <c r="I11" s="60" t="s">
        <v>84</v>
      </c>
    </row>
    <row r="12" spans="1:9" s="41" customFormat="1" ht="71.25" customHeight="1" x14ac:dyDescent="0.25">
      <c r="A12" s="59" t="s">
        <v>39</v>
      </c>
      <c r="B12" s="56" t="s">
        <v>40</v>
      </c>
      <c r="C12" s="57" t="s">
        <v>43</v>
      </c>
      <c r="D12" s="56" t="s">
        <v>44</v>
      </c>
      <c r="E12" s="15">
        <v>82500</v>
      </c>
      <c r="F12" s="56">
        <v>36</v>
      </c>
      <c r="G12" s="15">
        <v>23533.800000000003</v>
      </c>
      <c r="H12" s="59">
        <v>13</v>
      </c>
      <c r="I12" s="60" t="s">
        <v>84</v>
      </c>
    </row>
    <row r="13" spans="1:9" s="41" customFormat="1" ht="71.25" customHeight="1" x14ac:dyDescent="0.25">
      <c r="A13" s="59"/>
      <c r="B13" s="56"/>
      <c r="C13" s="57" t="s">
        <v>90</v>
      </c>
      <c r="D13" s="56" t="s">
        <v>29</v>
      </c>
      <c r="E13" s="15">
        <v>45000</v>
      </c>
      <c r="F13" s="56">
        <v>36</v>
      </c>
      <c r="G13" s="15">
        <v>12209</v>
      </c>
      <c r="H13" s="59">
        <v>18</v>
      </c>
      <c r="I13" s="60" t="s">
        <v>84</v>
      </c>
    </row>
    <row r="14" spans="1:9" s="41" customFormat="1" ht="71.25" customHeight="1" x14ac:dyDescent="0.25">
      <c r="A14" s="59"/>
      <c r="B14" s="56"/>
      <c r="C14" s="57" t="s">
        <v>82</v>
      </c>
      <c r="D14" s="56" t="s">
        <v>83</v>
      </c>
      <c r="E14" s="15">
        <v>465000</v>
      </c>
      <c r="F14" s="56">
        <v>36</v>
      </c>
      <c r="G14" s="15">
        <v>40187.5</v>
      </c>
      <c r="H14" s="59">
        <v>25</v>
      </c>
      <c r="I14" s="60" t="s">
        <v>84</v>
      </c>
    </row>
    <row r="15" spans="1:9" s="41" customFormat="1" ht="71.25" customHeight="1" x14ac:dyDescent="0.25">
      <c r="A15" s="59"/>
      <c r="B15" s="56"/>
      <c r="C15" s="57" t="s">
        <v>82</v>
      </c>
      <c r="D15" s="56" t="s">
        <v>83</v>
      </c>
      <c r="E15" s="15">
        <v>195000</v>
      </c>
      <c r="F15" s="56">
        <v>36</v>
      </c>
      <c r="G15" s="15">
        <v>64278</v>
      </c>
      <c r="H15" s="59">
        <v>25</v>
      </c>
      <c r="I15" s="60" t="s">
        <v>84</v>
      </c>
    </row>
    <row r="16" spans="1:9" s="43" customFormat="1" ht="71.25" customHeight="1" x14ac:dyDescent="0.25">
      <c r="A16" s="59"/>
      <c r="B16" s="56"/>
      <c r="C16" s="57" t="s">
        <v>107</v>
      </c>
      <c r="D16" s="56" t="s">
        <v>83</v>
      </c>
      <c r="E16" s="15">
        <v>90000</v>
      </c>
      <c r="F16" s="56">
        <v>36</v>
      </c>
      <c r="G16" s="15">
        <v>51005</v>
      </c>
      <c r="H16" s="59">
        <v>25</v>
      </c>
      <c r="I16" s="60" t="s">
        <v>84</v>
      </c>
    </row>
    <row r="17" spans="1:14" s="43" customFormat="1" ht="71.25" customHeight="1" x14ac:dyDescent="0.25">
      <c r="A17" s="59"/>
      <c r="B17" s="56" t="s">
        <v>101</v>
      </c>
      <c r="C17" s="57" t="s">
        <v>102</v>
      </c>
      <c r="D17" s="56" t="s">
        <v>103</v>
      </c>
      <c r="E17" s="15">
        <v>9800</v>
      </c>
      <c r="F17" s="56">
        <v>36</v>
      </c>
      <c r="G17" s="15">
        <v>6300</v>
      </c>
      <c r="H17" s="59">
        <v>29</v>
      </c>
      <c r="I17" s="60" t="s">
        <v>84</v>
      </c>
    </row>
    <row r="18" spans="1:14" s="43" customFormat="1" ht="71.25" customHeight="1" x14ac:dyDescent="0.25">
      <c r="A18" s="59"/>
      <c r="B18" s="56" t="s">
        <v>104</v>
      </c>
      <c r="C18" s="57" t="s">
        <v>105</v>
      </c>
      <c r="D18" s="56" t="s">
        <v>106</v>
      </c>
      <c r="E18" s="15">
        <v>147600</v>
      </c>
      <c r="F18" s="56">
        <v>36</v>
      </c>
      <c r="G18" s="15">
        <f>135300-4100-4100</f>
        <v>127100</v>
      </c>
      <c r="H18" s="59">
        <v>31</v>
      </c>
      <c r="I18" s="60" t="s">
        <v>84</v>
      </c>
    </row>
    <row r="19" spans="1:14" s="43" customFormat="1" ht="71.25" customHeight="1" x14ac:dyDescent="0.25">
      <c r="A19" s="59"/>
      <c r="B19" s="56" t="s">
        <v>112</v>
      </c>
      <c r="C19" s="57" t="s">
        <v>113</v>
      </c>
      <c r="D19" s="56" t="s">
        <v>114</v>
      </c>
      <c r="E19" s="15">
        <v>30000</v>
      </c>
      <c r="F19" s="56">
        <v>36</v>
      </c>
      <c r="G19" s="15">
        <v>30000</v>
      </c>
      <c r="H19" s="59">
        <v>34</v>
      </c>
      <c r="I19" s="60" t="s">
        <v>84</v>
      </c>
    </row>
    <row r="20" spans="1:14" s="41" customFormat="1" ht="71.25" customHeight="1" x14ac:dyDescent="0.25">
      <c r="A20" s="59"/>
      <c r="B20" s="56" t="s">
        <v>115</v>
      </c>
      <c r="C20" s="57" t="s">
        <v>116</v>
      </c>
      <c r="D20" s="56" t="s">
        <v>117</v>
      </c>
      <c r="E20" s="15">
        <v>11355</v>
      </c>
      <c r="F20" s="56">
        <v>10</v>
      </c>
      <c r="G20" s="15">
        <f>E20-6056</f>
        <v>5299</v>
      </c>
      <c r="H20" s="59">
        <v>8</v>
      </c>
      <c r="I20" s="60" t="s">
        <v>84</v>
      </c>
    </row>
    <row r="21" spans="1:14" s="41" customFormat="1" ht="71.25" customHeight="1" x14ac:dyDescent="0.25">
      <c r="A21" s="59"/>
      <c r="B21" s="56" t="s">
        <v>118</v>
      </c>
      <c r="C21" s="57" t="s">
        <v>119</v>
      </c>
      <c r="D21" s="56" t="s">
        <v>120</v>
      </c>
      <c r="E21" s="15">
        <v>119996.7</v>
      </c>
      <c r="F21" s="56">
        <v>18</v>
      </c>
      <c r="G21" s="15">
        <f>E21-11999.67-10000</f>
        <v>97997.03</v>
      </c>
      <c r="H21" s="59">
        <v>16</v>
      </c>
      <c r="I21" s="60" t="s">
        <v>84</v>
      </c>
      <c r="J21" s="44">
        <v>2019</v>
      </c>
      <c r="K21" s="44">
        <v>2020</v>
      </c>
      <c r="L21" s="44">
        <v>2021</v>
      </c>
      <c r="M21" s="44">
        <v>2022</v>
      </c>
      <c r="N21" s="45" t="s">
        <v>86</v>
      </c>
    </row>
    <row r="22" spans="1:14" s="41" customFormat="1" ht="71.25" customHeight="1" x14ac:dyDescent="0.25">
      <c r="A22" s="63" t="s">
        <v>26</v>
      </c>
      <c r="B22" s="63" t="s">
        <v>27</v>
      </c>
      <c r="C22" s="64" t="s">
        <v>28</v>
      </c>
      <c r="D22" s="63" t="s">
        <v>29</v>
      </c>
      <c r="E22" s="65">
        <v>124000</v>
      </c>
      <c r="F22" s="63">
        <v>36</v>
      </c>
      <c r="G22" s="66">
        <v>83961.9</v>
      </c>
      <c r="H22" s="63">
        <v>18</v>
      </c>
      <c r="I22" s="67"/>
      <c r="J22" s="44"/>
      <c r="K22" s="44"/>
      <c r="L22" s="44"/>
      <c r="M22" s="44"/>
      <c r="N22" s="45"/>
    </row>
    <row r="23" spans="1:14" s="41" customFormat="1" ht="71.25" customHeight="1" x14ac:dyDescent="0.25">
      <c r="A23" s="63" t="s">
        <v>26</v>
      </c>
      <c r="B23" s="63" t="s">
        <v>30</v>
      </c>
      <c r="C23" s="64" t="s">
        <v>31</v>
      </c>
      <c r="D23" s="63" t="s">
        <v>32</v>
      </c>
      <c r="E23" s="65">
        <v>120000</v>
      </c>
      <c r="F23" s="63">
        <v>36</v>
      </c>
      <c r="G23" s="66">
        <v>8173.05</v>
      </c>
      <c r="H23" s="63">
        <v>9</v>
      </c>
      <c r="I23" s="68" t="s">
        <v>37</v>
      </c>
      <c r="J23" s="44"/>
      <c r="K23" s="44"/>
      <c r="L23" s="44"/>
      <c r="M23" s="44"/>
      <c r="N23" s="45"/>
    </row>
    <row r="24" spans="1:14" s="41" customFormat="1" ht="71.25" customHeight="1" x14ac:dyDescent="0.25">
      <c r="A24" s="63" t="s">
        <v>26</v>
      </c>
      <c r="B24" s="63" t="s">
        <v>33</v>
      </c>
      <c r="C24" s="64" t="s">
        <v>34</v>
      </c>
      <c r="D24" s="63" t="s">
        <v>109</v>
      </c>
      <c r="E24" s="65">
        <v>11835.6</v>
      </c>
      <c r="F24" s="63">
        <v>1</v>
      </c>
      <c r="G24" s="66">
        <v>11835.6</v>
      </c>
      <c r="H24" s="63">
        <v>0</v>
      </c>
      <c r="I24" s="64" t="s">
        <v>121</v>
      </c>
      <c r="J24" s="44"/>
      <c r="K24" s="44"/>
      <c r="L24" s="44"/>
      <c r="M24" s="44"/>
      <c r="N24" s="45"/>
    </row>
    <row r="25" spans="1:14" s="41" customFormat="1" ht="71.25" customHeight="1" x14ac:dyDescent="0.25">
      <c r="A25" s="63" t="s">
        <v>26</v>
      </c>
      <c r="B25" s="63" t="s">
        <v>35</v>
      </c>
      <c r="C25" s="64" t="s">
        <v>36</v>
      </c>
      <c r="D25" s="63" t="s">
        <v>110</v>
      </c>
      <c r="E25" s="65">
        <v>180000</v>
      </c>
      <c r="F25" s="63">
        <v>36</v>
      </c>
      <c r="G25" s="66">
        <v>35871</v>
      </c>
      <c r="H25" s="63">
        <v>29</v>
      </c>
      <c r="I25" s="69"/>
      <c r="J25" s="44"/>
      <c r="K25" s="44"/>
      <c r="L25" s="44"/>
      <c r="M25" s="44"/>
      <c r="N25" s="45"/>
    </row>
    <row r="26" spans="1:14" s="41" customFormat="1" ht="71.25" customHeight="1" x14ac:dyDescent="0.25">
      <c r="A26" s="63" t="s">
        <v>26</v>
      </c>
      <c r="B26" s="63"/>
      <c r="C26" s="64" t="s">
        <v>47</v>
      </c>
      <c r="D26" s="64" t="s">
        <v>48</v>
      </c>
      <c r="E26" s="65">
        <v>465000</v>
      </c>
      <c r="F26" s="63">
        <v>36</v>
      </c>
      <c r="G26" s="65">
        <v>369489</v>
      </c>
      <c r="H26" s="63">
        <v>18</v>
      </c>
      <c r="I26" s="64" t="s">
        <v>49</v>
      </c>
      <c r="J26" s="44"/>
      <c r="K26" s="44"/>
      <c r="L26" s="44"/>
      <c r="M26" s="44"/>
      <c r="N26" s="45"/>
    </row>
    <row r="27" spans="1:14" s="41" customFormat="1" ht="60" customHeight="1" x14ac:dyDescent="0.25">
      <c r="A27" s="39"/>
      <c r="B27" s="39"/>
      <c r="C27" s="70" t="s">
        <v>108</v>
      </c>
      <c r="D27" s="39"/>
      <c r="E27" s="15">
        <v>800000</v>
      </c>
      <c r="F27" s="39">
        <v>24</v>
      </c>
      <c r="G27" s="15">
        <v>800000</v>
      </c>
      <c r="H27" s="39">
        <v>24</v>
      </c>
      <c r="I27" s="42" t="s">
        <v>84</v>
      </c>
      <c r="J27" s="44"/>
      <c r="K27" s="44"/>
      <c r="L27" s="44"/>
      <c r="M27" s="44"/>
      <c r="N27" s="45"/>
    </row>
    <row r="28" spans="1:14" s="41" customFormat="1" ht="54.75" customHeight="1" x14ac:dyDescent="0.25">
      <c r="A28" s="16"/>
      <c r="B28" s="16"/>
      <c r="C28" s="17" t="s">
        <v>46</v>
      </c>
      <c r="D28" s="16"/>
      <c r="E28" s="46">
        <v>32000</v>
      </c>
      <c r="F28" s="16"/>
      <c r="G28" s="47">
        <v>32000</v>
      </c>
      <c r="H28" s="16"/>
      <c r="I28" s="48"/>
      <c r="J28" s="49">
        <v>0</v>
      </c>
      <c r="K28" s="49">
        <v>0</v>
      </c>
      <c r="L28" s="49">
        <v>0</v>
      </c>
      <c r="M28" s="49"/>
      <c r="N28" s="49"/>
    </row>
    <row r="29" spans="1:14" s="41" customFormat="1" ht="44.25" customHeight="1" x14ac:dyDescent="0.25">
      <c r="A29" s="16"/>
      <c r="B29" s="16"/>
      <c r="C29" s="17" t="s">
        <v>45</v>
      </c>
      <c r="D29" s="48"/>
      <c r="E29" s="47">
        <v>5655</v>
      </c>
      <c r="F29" s="16"/>
      <c r="G29" s="47">
        <v>5655</v>
      </c>
      <c r="H29" s="16"/>
      <c r="I29" s="48"/>
      <c r="J29" s="49">
        <v>0</v>
      </c>
      <c r="K29" s="49">
        <v>0</v>
      </c>
      <c r="L29" s="49">
        <v>0</v>
      </c>
      <c r="M29" s="49"/>
      <c r="N29" s="49"/>
    </row>
    <row r="30" spans="1:14" s="41" customFormat="1" ht="71.25" customHeight="1" x14ac:dyDescent="0.25">
      <c r="A30" s="16"/>
      <c r="B30" s="16"/>
      <c r="C30" s="38" t="s">
        <v>92</v>
      </c>
      <c r="D30" s="48"/>
      <c r="E30" s="47">
        <v>5072.46</v>
      </c>
      <c r="F30" s="16"/>
      <c r="G30" s="47">
        <v>5072.46</v>
      </c>
      <c r="H30" s="16"/>
      <c r="I30" s="42"/>
      <c r="J30" s="49"/>
      <c r="K30" s="49"/>
      <c r="L30" s="49"/>
      <c r="M30" s="49"/>
      <c r="N30" s="49"/>
    </row>
    <row r="31" spans="1:14" s="41" customFormat="1" ht="71.25" customHeight="1" x14ac:dyDescent="0.25">
      <c r="A31" s="16"/>
      <c r="B31" s="16"/>
      <c r="C31" s="50" t="s">
        <v>50</v>
      </c>
      <c r="D31" s="48"/>
      <c r="E31" s="51">
        <v>45625.68</v>
      </c>
      <c r="F31" s="16"/>
      <c r="G31" s="40">
        <f>E31-J31-K31-L31-N31</f>
        <v>19311.390000000003</v>
      </c>
      <c r="H31" s="16"/>
      <c r="I31" s="48"/>
      <c r="J31" s="49">
        <v>4631.24</v>
      </c>
      <c r="K31" s="49">
        <v>8775.2099999999991</v>
      </c>
      <c r="L31" s="49">
        <v>7588.54</v>
      </c>
      <c r="M31" s="49"/>
      <c r="N31" s="49">
        <f>522.93+271.89+271.89+438.79+428.79+428.79+242.01+428.79+579.9+949.8+755.72</f>
        <v>5319.3</v>
      </c>
    </row>
    <row r="32" spans="1:14" s="41" customFormat="1" ht="71.25" customHeight="1" x14ac:dyDescent="0.25">
      <c r="A32" s="16"/>
      <c r="B32" s="16"/>
      <c r="C32" s="50" t="s">
        <v>51</v>
      </c>
      <c r="D32" s="48"/>
      <c r="E32" s="51">
        <v>2468275</v>
      </c>
      <c r="F32" s="16"/>
      <c r="G32" s="40">
        <f t="shared" ref="G32:G62" si="0">E32-J32-K32-L32-N32</f>
        <v>932680.79</v>
      </c>
      <c r="H32" s="16"/>
      <c r="I32" s="48"/>
      <c r="J32" s="49">
        <v>83865</v>
      </c>
      <c r="K32" s="49">
        <v>599752.5</v>
      </c>
      <c r="L32" s="49">
        <v>790847.44</v>
      </c>
      <c r="M32" s="49"/>
      <c r="N32" s="49">
        <f>32851.6+8153.65+3112.91+7751.9+8559.21+700</f>
        <v>61129.270000000004</v>
      </c>
    </row>
    <row r="33" spans="1:14" s="41" customFormat="1" ht="71.25" customHeight="1" x14ac:dyDescent="0.25">
      <c r="A33" s="16"/>
      <c r="B33" s="16"/>
      <c r="C33" s="50" t="s">
        <v>52</v>
      </c>
      <c r="D33" s="48"/>
      <c r="E33" s="51">
        <v>1667260</v>
      </c>
      <c r="F33" s="16"/>
      <c r="G33" s="40">
        <f t="shared" si="0"/>
        <v>465511.70000000019</v>
      </c>
      <c r="H33" s="16"/>
      <c r="I33" s="48"/>
      <c r="J33" s="49">
        <v>44549.18</v>
      </c>
      <c r="K33" s="49">
        <v>507157.93</v>
      </c>
      <c r="L33" s="49">
        <v>650041.18999999994</v>
      </c>
      <c r="M33" s="49"/>
      <c r="N33" s="49"/>
    </row>
    <row r="34" spans="1:14" s="41" customFormat="1" ht="71.25" customHeight="1" x14ac:dyDescent="0.25">
      <c r="A34" s="16"/>
      <c r="B34" s="16"/>
      <c r="C34" s="50" t="s">
        <v>53</v>
      </c>
      <c r="D34" s="48"/>
      <c r="E34" s="51">
        <v>174982.2</v>
      </c>
      <c r="F34" s="16"/>
      <c r="G34" s="40">
        <f t="shared" si="0"/>
        <v>57434.400000000023</v>
      </c>
      <c r="H34" s="16"/>
      <c r="I34" s="48"/>
      <c r="J34" s="49">
        <v>38546.800000000003</v>
      </c>
      <c r="K34" s="49">
        <v>79001</v>
      </c>
      <c r="L34" s="49">
        <v>0</v>
      </c>
      <c r="M34" s="49"/>
      <c r="N34" s="49"/>
    </row>
    <row r="35" spans="1:14" s="41" customFormat="1" ht="71.25" customHeight="1" x14ac:dyDescent="0.25">
      <c r="A35" s="16"/>
      <c r="B35" s="16"/>
      <c r="C35" s="50" t="s">
        <v>54</v>
      </c>
      <c r="D35" s="48"/>
      <c r="E35" s="51">
        <v>219860.34</v>
      </c>
      <c r="F35" s="16"/>
      <c r="G35" s="40">
        <f t="shared" si="0"/>
        <v>-94960.23000000001</v>
      </c>
      <c r="H35" s="16"/>
      <c r="I35" s="48"/>
      <c r="J35" s="49">
        <v>50000</v>
      </c>
      <c r="K35" s="49">
        <v>47500</v>
      </c>
      <c r="L35" s="49">
        <v>90000</v>
      </c>
      <c r="M35" s="49"/>
      <c r="N35" s="49">
        <f>127320.57</f>
        <v>127320.57</v>
      </c>
    </row>
    <row r="36" spans="1:14" s="41" customFormat="1" ht="71.25" customHeight="1" x14ac:dyDescent="0.25">
      <c r="A36" s="16"/>
      <c r="B36" s="16"/>
      <c r="C36" s="50" t="s">
        <v>55</v>
      </c>
      <c r="D36" s="48"/>
      <c r="E36" s="51">
        <v>1200000</v>
      </c>
      <c r="F36" s="16"/>
      <c r="G36" s="40">
        <f t="shared" si="0"/>
        <v>506313.47</v>
      </c>
      <c r="H36" s="16"/>
      <c r="I36" s="48"/>
      <c r="J36" s="49">
        <v>10000</v>
      </c>
      <c r="K36" s="49">
        <v>327693.99</v>
      </c>
      <c r="L36" s="49">
        <v>162498.51</v>
      </c>
      <c r="M36" s="49"/>
      <c r="N36" s="49">
        <f>31610.49+34266.45+31116.24+28451.11+45694.55+22355.19</f>
        <v>193494.03000000003</v>
      </c>
    </row>
    <row r="37" spans="1:14" s="41" customFormat="1" ht="71.25" customHeight="1" x14ac:dyDescent="0.25">
      <c r="A37" s="16"/>
      <c r="B37" s="16"/>
      <c r="C37" s="50" t="s">
        <v>56</v>
      </c>
      <c r="D37" s="48"/>
      <c r="E37" s="51">
        <v>120000</v>
      </c>
      <c r="F37" s="16"/>
      <c r="G37" s="40">
        <f t="shared" si="0"/>
        <v>120000</v>
      </c>
      <c r="H37" s="16"/>
      <c r="I37" s="48"/>
      <c r="J37" s="49">
        <v>0</v>
      </c>
      <c r="K37" s="49">
        <v>0</v>
      </c>
      <c r="L37" s="49">
        <v>0</v>
      </c>
      <c r="M37" s="49"/>
      <c r="N37" s="49"/>
    </row>
    <row r="38" spans="1:14" s="41" customFormat="1" ht="71.25" customHeight="1" x14ac:dyDescent="0.25">
      <c r="A38" s="16"/>
      <c r="B38" s="16"/>
      <c r="C38" s="50" t="s">
        <v>57</v>
      </c>
      <c r="D38" s="48"/>
      <c r="E38" s="51">
        <v>750000</v>
      </c>
      <c r="F38" s="16"/>
      <c r="G38" s="40">
        <f t="shared" si="0"/>
        <v>506752.87</v>
      </c>
      <c r="H38" s="16"/>
      <c r="I38" s="48"/>
      <c r="J38" s="49">
        <v>0</v>
      </c>
      <c r="K38" s="49">
        <v>147193.29999999999</v>
      </c>
      <c r="L38" s="49">
        <v>41937.21</v>
      </c>
      <c r="M38" s="49"/>
      <c r="N38" s="49">
        <f>5078.58+1716.01+8085.09+7070+7516.44+7210+17440.5</f>
        <v>54116.619999999995</v>
      </c>
    </row>
    <row r="39" spans="1:14" s="41" customFormat="1" ht="71.25" customHeight="1" x14ac:dyDescent="0.25">
      <c r="A39" s="16"/>
      <c r="B39" s="16"/>
      <c r="C39" s="50" t="s">
        <v>58</v>
      </c>
      <c r="D39" s="48"/>
      <c r="E39" s="51">
        <v>150000</v>
      </c>
      <c r="F39" s="16"/>
      <c r="G39" s="40">
        <f t="shared" si="0"/>
        <v>114281</v>
      </c>
      <c r="H39" s="16"/>
      <c r="I39" s="48"/>
      <c r="J39" s="49">
        <v>0</v>
      </c>
      <c r="K39" s="49">
        <v>17481.5</v>
      </c>
      <c r="L39" s="49">
        <v>8065.5</v>
      </c>
      <c r="M39" s="49"/>
      <c r="N39" s="49">
        <f>482+503+621+478+533+100+305+578+420+513+450+467+280+443+940+965+404+1690</f>
        <v>10172</v>
      </c>
    </row>
    <row r="40" spans="1:14" s="41" customFormat="1" ht="71.25" customHeight="1" x14ac:dyDescent="0.25">
      <c r="A40" s="16"/>
      <c r="B40" s="16"/>
      <c r="C40" s="50" t="s">
        <v>59</v>
      </c>
      <c r="D40" s="48"/>
      <c r="E40" s="51">
        <v>0</v>
      </c>
      <c r="F40" s="16"/>
      <c r="G40" s="40">
        <f t="shared" si="0"/>
        <v>0</v>
      </c>
      <c r="H40" s="16"/>
      <c r="I40" s="48"/>
      <c r="J40" s="49">
        <v>0</v>
      </c>
      <c r="K40" s="49">
        <v>0</v>
      </c>
      <c r="L40" s="49">
        <v>0</v>
      </c>
      <c r="M40" s="49"/>
      <c r="N40" s="49"/>
    </row>
    <row r="41" spans="1:14" s="41" customFormat="1" ht="71.25" customHeight="1" x14ac:dyDescent="0.25">
      <c r="A41" s="16"/>
      <c r="B41" s="16"/>
      <c r="C41" s="50" t="s">
        <v>60</v>
      </c>
      <c r="D41" s="48"/>
      <c r="E41" s="51">
        <v>310000</v>
      </c>
      <c r="F41" s="16"/>
      <c r="G41" s="40">
        <f t="shared" si="0"/>
        <v>128214.75</v>
      </c>
      <c r="H41" s="16"/>
      <c r="I41" s="48"/>
      <c r="J41" s="41">
        <v>0</v>
      </c>
      <c r="K41" s="49">
        <v>60612</v>
      </c>
      <c r="L41" s="49">
        <v>36024</v>
      </c>
      <c r="M41" s="49"/>
      <c r="N41" s="49">
        <f>10117+260+1578+10+320+375+300+240+220+1188+760+407.4+1424.25+732+84+735+264+324+2767+580+20894+700+320+4300+35833.1+416.5</f>
        <v>85149.25</v>
      </c>
    </row>
    <row r="42" spans="1:14" s="41" customFormat="1" ht="71.25" customHeight="1" x14ac:dyDescent="0.25">
      <c r="A42" s="16"/>
      <c r="B42" s="16"/>
      <c r="C42" s="50" t="s">
        <v>61</v>
      </c>
      <c r="D42" s="48"/>
      <c r="E42" s="51">
        <v>250000</v>
      </c>
      <c r="F42" s="16"/>
      <c r="G42" s="40">
        <f t="shared" si="0"/>
        <v>171574.39999999999</v>
      </c>
      <c r="H42" s="16"/>
      <c r="I42" s="48"/>
      <c r="J42" s="49">
        <v>0</v>
      </c>
      <c r="K42" s="49">
        <v>0</v>
      </c>
      <c r="L42" s="49">
        <v>78425.600000000006</v>
      </c>
      <c r="M42" s="49"/>
      <c r="N42" s="49"/>
    </row>
    <row r="43" spans="1:14" s="41" customFormat="1" ht="71.25" customHeight="1" x14ac:dyDescent="0.25">
      <c r="A43" s="16"/>
      <c r="B43" s="16"/>
      <c r="C43" s="50" t="s">
        <v>62</v>
      </c>
      <c r="D43" s="48"/>
      <c r="E43" s="51">
        <v>199900</v>
      </c>
      <c r="F43" s="16"/>
      <c r="G43" s="40">
        <f t="shared" si="0"/>
        <v>39000</v>
      </c>
      <c r="H43" s="16"/>
      <c r="I43" s="48"/>
      <c r="J43" s="49">
        <v>0</v>
      </c>
      <c r="K43" s="49">
        <v>0</v>
      </c>
      <c r="L43" s="49">
        <v>160900</v>
      </c>
      <c r="M43" s="49"/>
      <c r="N43" s="49"/>
    </row>
    <row r="44" spans="1:14" s="41" customFormat="1" ht="71.25" customHeight="1" x14ac:dyDescent="0.25">
      <c r="A44" s="16"/>
      <c r="B44" s="16"/>
      <c r="C44" s="50" t="s">
        <v>63</v>
      </c>
      <c r="D44" s="48"/>
      <c r="E44" s="51">
        <v>120000</v>
      </c>
      <c r="F44" s="16"/>
      <c r="G44" s="40">
        <f t="shared" si="0"/>
        <v>27648.100000000006</v>
      </c>
      <c r="H44" s="16"/>
      <c r="I44" s="48"/>
      <c r="J44" s="49">
        <v>0</v>
      </c>
      <c r="K44" s="49">
        <v>27350.400000000001</v>
      </c>
      <c r="L44" s="49">
        <v>61699</v>
      </c>
      <c r="M44" s="49"/>
      <c r="N44" s="49">
        <f>1607.5+1695</f>
        <v>3302.5</v>
      </c>
    </row>
    <row r="45" spans="1:14" s="41" customFormat="1" ht="71.25" customHeight="1" x14ac:dyDescent="0.25">
      <c r="A45" s="16"/>
      <c r="B45" s="16"/>
      <c r="C45" s="50" t="s">
        <v>64</v>
      </c>
      <c r="D45" s="48"/>
      <c r="E45" s="51">
        <v>8000</v>
      </c>
      <c r="F45" s="16"/>
      <c r="G45" s="40">
        <f t="shared" si="0"/>
        <v>8000</v>
      </c>
      <c r="H45" s="16"/>
      <c r="I45" s="48"/>
      <c r="J45" s="49">
        <v>0</v>
      </c>
      <c r="K45" s="49">
        <v>0</v>
      </c>
      <c r="L45" s="49">
        <v>0</v>
      </c>
      <c r="M45" s="49"/>
      <c r="N45" s="49"/>
    </row>
    <row r="46" spans="1:14" s="41" customFormat="1" ht="71.25" customHeight="1" x14ac:dyDescent="0.25">
      <c r="A46" s="16"/>
      <c r="B46" s="16"/>
      <c r="C46" s="50" t="s">
        <v>65</v>
      </c>
      <c r="D46" s="48"/>
      <c r="E46" s="51">
        <v>420000</v>
      </c>
      <c r="F46" s="16"/>
      <c r="G46" s="40">
        <f t="shared" si="0"/>
        <v>182721.24</v>
      </c>
      <c r="H46" s="16"/>
      <c r="I46" s="48"/>
      <c r="J46" s="49">
        <v>0</v>
      </c>
      <c r="K46" s="49">
        <v>0</v>
      </c>
      <c r="L46" s="49">
        <v>0</v>
      </c>
      <c r="M46" s="49"/>
      <c r="N46" s="49">
        <f>237278.76</f>
        <v>237278.76</v>
      </c>
    </row>
    <row r="47" spans="1:14" s="41" customFormat="1" ht="71.25" customHeight="1" x14ac:dyDescent="0.25">
      <c r="A47" s="16"/>
      <c r="B47" s="16"/>
      <c r="C47" s="50" t="s">
        <v>66</v>
      </c>
      <c r="D47" s="48"/>
      <c r="E47" s="51">
        <v>54972</v>
      </c>
      <c r="F47" s="16"/>
      <c r="G47" s="40">
        <f t="shared" si="0"/>
        <v>48945</v>
      </c>
      <c r="H47" s="16"/>
      <c r="I47" s="48"/>
      <c r="J47" s="49">
        <v>0</v>
      </c>
      <c r="K47" s="49">
        <v>0</v>
      </c>
      <c r="L47" s="49">
        <v>6027</v>
      </c>
      <c r="M47" s="49"/>
      <c r="N47" s="49"/>
    </row>
    <row r="48" spans="1:14" s="41" customFormat="1" ht="71.25" customHeight="1" x14ac:dyDescent="0.25">
      <c r="A48" s="16"/>
      <c r="B48" s="16"/>
      <c r="C48" s="50" t="s">
        <v>67</v>
      </c>
      <c r="D48" s="48"/>
      <c r="E48" s="51">
        <v>477846.05</v>
      </c>
      <c r="F48" s="16"/>
      <c r="G48" s="40">
        <f t="shared" si="0"/>
        <v>331621.69999999995</v>
      </c>
      <c r="H48" s="16"/>
      <c r="I48" s="48"/>
      <c r="J48" s="49">
        <v>0</v>
      </c>
      <c r="K48" s="49">
        <v>0</v>
      </c>
      <c r="L48" s="49">
        <v>146224.35</v>
      </c>
      <c r="M48" s="49"/>
      <c r="N48" s="49"/>
    </row>
    <row r="49" spans="1:14" s="41" customFormat="1" ht="71.25" customHeight="1" x14ac:dyDescent="0.25">
      <c r="A49" s="16"/>
      <c r="B49" s="16"/>
      <c r="C49" s="50" t="s">
        <v>68</v>
      </c>
      <c r="D49" s="48"/>
      <c r="E49" s="51">
        <v>107496</v>
      </c>
      <c r="F49" s="16"/>
      <c r="G49" s="40">
        <f t="shared" si="0"/>
        <v>50183.31</v>
      </c>
      <c r="H49" s="16"/>
      <c r="I49" s="48"/>
      <c r="J49" s="49">
        <v>0</v>
      </c>
      <c r="K49" s="49">
        <v>0</v>
      </c>
      <c r="L49" s="49">
        <v>0</v>
      </c>
      <c r="M49" s="49"/>
      <c r="N49" s="49">
        <f>57312.69</f>
        <v>57312.69</v>
      </c>
    </row>
    <row r="50" spans="1:14" s="41" customFormat="1" ht="71.25" customHeight="1" x14ac:dyDescent="0.25">
      <c r="A50" s="16"/>
      <c r="B50" s="16"/>
      <c r="C50" s="50" t="s">
        <v>69</v>
      </c>
      <c r="D50" s="48"/>
      <c r="E50" s="51">
        <v>480000</v>
      </c>
      <c r="F50" s="16"/>
      <c r="G50" s="40">
        <f t="shared" si="0"/>
        <v>318923.2</v>
      </c>
      <c r="H50" s="16"/>
      <c r="I50" s="48"/>
      <c r="J50" s="49">
        <v>0</v>
      </c>
      <c r="K50" s="49">
        <v>0</v>
      </c>
      <c r="L50" s="49">
        <v>107768.2</v>
      </c>
      <c r="M50" s="49"/>
      <c r="N50" s="49">
        <f>53308.6</f>
        <v>53308.6</v>
      </c>
    </row>
    <row r="51" spans="1:14" s="41" customFormat="1" ht="71.25" customHeight="1" x14ac:dyDescent="0.25">
      <c r="A51" s="16"/>
      <c r="B51" s="16"/>
      <c r="C51" s="50" t="s">
        <v>70</v>
      </c>
      <c r="D51" s="48"/>
      <c r="E51" s="51">
        <v>50000</v>
      </c>
      <c r="F51" s="16"/>
      <c r="G51" s="40">
        <f t="shared" si="0"/>
        <v>40690</v>
      </c>
      <c r="H51" s="16"/>
      <c r="I51" s="48"/>
      <c r="J51" s="49">
        <v>0</v>
      </c>
      <c r="K51" s="49">
        <v>0</v>
      </c>
      <c r="L51" s="49">
        <v>9310</v>
      </c>
      <c r="M51" s="49"/>
      <c r="N51" s="49"/>
    </row>
    <row r="52" spans="1:14" s="41" customFormat="1" ht="71.25" customHeight="1" x14ac:dyDescent="0.25">
      <c r="A52" s="16"/>
      <c r="B52" s="16"/>
      <c r="C52" s="50" t="s">
        <v>71</v>
      </c>
      <c r="D52" s="48"/>
      <c r="E52" s="51">
        <v>107417.53</v>
      </c>
      <c r="F52" s="16"/>
      <c r="G52" s="40">
        <f t="shared" si="0"/>
        <v>56525.53</v>
      </c>
      <c r="H52" s="16"/>
      <c r="I52" s="48"/>
      <c r="J52" s="49">
        <v>0</v>
      </c>
      <c r="K52" s="49">
        <v>0</v>
      </c>
      <c r="L52" s="49">
        <v>50892</v>
      </c>
      <c r="M52" s="49"/>
      <c r="N52" s="49"/>
    </row>
    <row r="53" spans="1:14" s="41" customFormat="1" ht="71.25" customHeight="1" x14ac:dyDescent="0.25">
      <c r="A53" s="16"/>
      <c r="B53" s="16"/>
      <c r="C53" s="50" t="s">
        <v>72</v>
      </c>
      <c r="D53" s="48"/>
      <c r="E53" s="51">
        <v>335070</v>
      </c>
      <c r="F53" s="16"/>
      <c r="G53" s="40">
        <f t="shared" si="0"/>
        <v>301930.83999999997</v>
      </c>
      <c r="H53" s="16"/>
      <c r="I53" s="48"/>
      <c r="J53" s="49">
        <v>0</v>
      </c>
      <c r="K53" s="49">
        <v>0</v>
      </c>
      <c r="L53" s="49">
        <v>29474.52</v>
      </c>
      <c r="M53" s="49"/>
      <c r="N53" s="49">
        <f>255.68+330.88+582.8+932.48+932+48+582.8</f>
        <v>3664.6400000000003</v>
      </c>
    </row>
    <row r="54" spans="1:14" s="41" customFormat="1" ht="71.25" customHeight="1" x14ac:dyDescent="0.25">
      <c r="A54" s="16"/>
      <c r="B54" s="16"/>
      <c r="C54" s="50" t="s">
        <v>73</v>
      </c>
      <c r="D54" s="48"/>
      <c r="E54" s="51">
        <v>85000</v>
      </c>
      <c r="F54" s="16"/>
      <c r="G54" s="40">
        <f t="shared" si="0"/>
        <v>60503.48</v>
      </c>
      <c r="H54" s="16"/>
      <c r="I54" s="48"/>
      <c r="J54" s="49">
        <v>0</v>
      </c>
      <c r="K54" s="49">
        <v>0</v>
      </c>
      <c r="L54" s="49">
        <v>23488.25</v>
      </c>
      <c r="M54" s="49"/>
      <c r="N54" s="49">
        <f>593.1+415.17</f>
        <v>1008.27</v>
      </c>
    </row>
    <row r="55" spans="1:14" s="41" customFormat="1" ht="71.25" customHeight="1" x14ac:dyDescent="0.25">
      <c r="A55" s="16"/>
      <c r="B55" s="16"/>
      <c r="C55" s="50" t="s">
        <v>74</v>
      </c>
      <c r="D55" s="48"/>
      <c r="E55" s="51">
        <v>0</v>
      </c>
      <c r="F55" s="16"/>
      <c r="G55" s="40">
        <v>0</v>
      </c>
      <c r="H55" s="16"/>
      <c r="I55" s="48"/>
      <c r="J55" s="49">
        <v>0</v>
      </c>
      <c r="K55" s="49">
        <v>0</v>
      </c>
      <c r="L55" s="49">
        <v>0</v>
      </c>
      <c r="M55" s="49"/>
      <c r="N55" s="49"/>
    </row>
    <row r="56" spans="1:14" s="41" customFormat="1" ht="71.25" customHeight="1" x14ac:dyDescent="0.25">
      <c r="A56" s="16"/>
      <c r="B56" s="16"/>
      <c r="C56" s="50" t="s">
        <v>75</v>
      </c>
      <c r="D56" s="48"/>
      <c r="E56" s="51">
        <v>0</v>
      </c>
      <c r="F56" s="16"/>
      <c r="G56" s="40">
        <v>0</v>
      </c>
      <c r="H56" s="16"/>
      <c r="I56" s="48"/>
      <c r="J56" s="49">
        <v>3241.85</v>
      </c>
      <c r="K56" s="49">
        <v>9833.44</v>
      </c>
      <c r="L56" s="49">
        <v>15506.72</v>
      </c>
      <c r="M56" s="49"/>
      <c r="N56" s="49">
        <f>337.72+510.66+759.88+312.93+16.8+11.37+15.73+36.94+13.46+157.77+13.41+26.86+84.14+20.71+39.85+56.83+66.67+32.14+45.98+116.06+37.3+89.7+166.58+89.06</f>
        <v>3058.5499999999997</v>
      </c>
    </row>
    <row r="57" spans="1:14" s="41" customFormat="1" ht="71.25" customHeight="1" x14ac:dyDescent="0.25">
      <c r="A57" s="16"/>
      <c r="B57" s="16"/>
      <c r="C57" s="50" t="s">
        <v>76</v>
      </c>
      <c r="D57" s="48"/>
      <c r="E57" s="51">
        <v>0</v>
      </c>
      <c r="F57" s="16"/>
      <c r="G57" s="40">
        <v>0</v>
      </c>
      <c r="H57" s="16"/>
      <c r="I57" s="48"/>
      <c r="J57" s="49">
        <v>0</v>
      </c>
      <c r="K57" s="49">
        <v>1050.5899999999999</v>
      </c>
      <c r="L57" s="49">
        <v>2598</v>
      </c>
      <c r="M57" s="49"/>
      <c r="N57" s="49">
        <f>78</f>
        <v>78</v>
      </c>
    </row>
    <row r="58" spans="1:14" s="41" customFormat="1" ht="71.25" customHeight="1" x14ac:dyDescent="0.25">
      <c r="A58" s="16"/>
      <c r="B58" s="16"/>
      <c r="C58" s="50" t="s">
        <v>77</v>
      </c>
      <c r="D58" s="48"/>
      <c r="E58" s="51">
        <v>0</v>
      </c>
      <c r="F58" s="16"/>
      <c r="G58" s="40">
        <v>0</v>
      </c>
      <c r="H58" s="16"/>
      <c r="I58" s="48"/>
      <c r="J58" s="49">
        <v>0</v>
      </c>
      <c r="K58" s="49">
        <v>2025</v>
      </c>
      <c r="L58" s="49">
        <v>3363.71</v>
      </c>
      <c r="M58" s="49"/>
      <c r="N58" s="49"/>
    </row>
    <row r="59" spans="1:14" s="41" customFormat="1" ht="71.25" customHeight="1" x14ac:dyDescent="0.25">
      <c r="A59" s="16"/>
      <c r="B59" s="16"/>
      <c r="C59" s="50" t="s">
        <v>78</v>
      </c>
      <c r="D59" s="48"/>
      <c r="E59" s="51">
        <v>0</v>
      </c>
      <c r="F59" s="16"/>
      <c r="G59" s="40">
        <v>0</v>
      </c>
      <c r="H59" s="16"/>
      <c r="I59" s="48"/>
      <c r="J59" s="49">
        <v>0</v>
      </c>
      <c r="K59" s="49">
        <v>0</v>
      </c>
      <c r="L59" s="49">
        <v>0</v>
      </c>
      <c r="M59" s="49"/>
      <c r="N59" s="49"/>
    </row>
    <row r="60" spans="1:14" s="41" customFormat="1" ht="71.25" customHeight="1" x14ac:dyDescent="0.25">
      <c r="A60" s="16"/>
      <c r="B60" s="16"/>
      <c r="C60" s="50" t="s">
        <v>79</v>
      </c>
      <c r="D60" s="48"/>
      <c r="E60" s="51">
        <v>0</v>
      </c>
      <c r="F60" s="16"/>
      <c r="G60" s="40">
        <v>0</v>
      </c>
      <c r="H60" s="16"/>
      <c r="I60" s="48"/>
      <c r="J60" s="49">
        <v>0</v>
      </c>
      <c r="K60" s="49">
        <v>0</v>
      </c>
      <c r="L60" s="49">
        <v>207740</v>
      </c>
      <c r="M60" s="49"/>
      <c r="N60" s="49">
        <f>38685+24370</f>
        <v>63055</v>
      </c>
    </row>
    <row r="61" spans="1:14" s="41" customFormat="1" ht="71.25" customHeight="1" x14ac:dyDescent="0.25">
      <c r="A61" s="16"/>
      <c r="B61" s="16"/>
      <c r="C61" s="50" t="s">
        <v>80</v>
      </c>
      <c r="D61" s="48"/>
      <c r="E61" s="51">
        <v>215002.44</v>
      </c>
      <c r="F61" s="16"/>
      <c r="G61" s="40">
        <f t="shared" si="0"/>
        <v>71667.62999999999</v>
      </c>
      <c r="H61" s="16"/>
      <c r="I61" s="48"/>
      <c r="J61" s="49">
        <v>5972.2</v>
      </c>
      <c r="K61" s="49">
        <v>65695.19</v>
      </c>
      <c r="L61" s="49">
        <v>71667.42</v>
      </c>
      <c r="M61" s="49"/>
      <c r="N61" s="49"/>
    </row>
    <row r="62" spans="1:14" s="41" customFormat="1" ht="71.25" customHeight="1" x14ac:dyDescent="0.25">
      <c r="A62" s="16"/>
      <c r="B62" s="16"/>
      <c r="C62" s="52" t="s">
        <v>81</v>
      </c>
      <c r="D62" s="48"/>
      <c r="E62" s="53">
        <v>3200</v>
      </c>
      <c r="F62" s="16"/>
      <c r="G62" s="40">
        <f t="shared" si="0"/>
        <v>3200</v>
      </c>
      <c r="H62" s="16"/>
      <c r="I62" s="48"/>
      <c r="J62" s="49">
        <v>0</v>
      </c>
      <c r="K62" s="49">
        <v>0</v>
      </c>
      <c r="L62" s="49">
        <v>0</v>
      </c>
      <c r="M62" s="49"/>
      <c r="N62" s="49"/>
    </row>
    <row r="63" spans="1:14" s="41" customFormat="1" ht="71.25" customHeight="1" x14ac:dyDescent="0.25">
      <c r="A63" s="16"/>
      <c r="B63" s="16"/>
      <c r="C63" s="52" t="s">
        <v>85</v>
      </c>
      <c r="D63" s="48"/>
      <c r="E63" s="53">
        <v>499864</v>
      </c>
      <c r="F63" s="16"/>
      <c r="G63" s="40">
        <f>E63-J63-K63-L63-N63</f>
        <v>343418.83</v>
      </c>
      <c r="H63" s="16"/>
      <c r="I63" s="48"/>
      <c r="J63" s="49"/>
      <c r="K63" s="49"/>
      <c r="L63" s="49"/>
      <c r="M63" s="49"/>
      <c r="N63" s="49">
        <f>53892.04+54246.13+48307</f>
        <v>156445.16999999998</v>
      </c>
    </row>
    <row r="64" spans="1:14" s="41" customFormat="1" ht="71.25" customHeight="1" x14ac:dyDescent="0.25">
      <c r="A64" s="16"/>
      <c r="B64" s="16"/>
      <c r="C64" s="52" t="s">
        <v>87</v>
      </c>
      <c r="D64" s="48"/>
      <c r="E64" s="53">
        <v>15000</v>
      </c>
      <c r="F64" s="16"/>
      <c r="G64" s="40">
        <f>E64-F64</f>
        <v>15000</v>
      </c>
      <c r="H64" s="16">
        <v>36</v>
      </c>
      <c r="I64" s="48"/>
      <c r="J64" s="49"/>
      <c r="K64" s="49"/>
      <c r="L64" s="49"/>
      <c r="M64" s="49"/>
      <c r="N64" s="49"/>
    </row>
    <row r="65" spans="1:14" s="41" customFormat="1" ht="71.25" customHeight="1" x14ac:dyDescent="0.25">
      <c r="A65" s="16"/>
      <c r="B65" s="16"/>
      <c r="C65" s="52" t="s">
        <v>88</v>
      </c>
      <c r="D65" s="48"/>
      <c r="E65" s="53">
        <v>15000</v>
      </c>
      <c r="F65" s="16"/>
      <c r="G65" s="40">
        <f>E65-F65</f>
        <v>15000</v>
      </c>
      <c r="H65" s="16">
        <v>36</v>
      </c>
      <c r="I65" s="48"/>
      <c r="J65" s="54"/>
      <c r="K65" s="54"/>
      <c r="L65" s="54"/>
      <c r="M65" s="54"/>
      <c r="N65" s="54"/>
    </row>
    <row r="66" spans="1:14" s="41" customFormat="1" ht="71.25" customHeight="1" x14ac:dyDescent="0.25">
      <c r="A66" s="16"/>
      <c r="B66" s="16"/>
      <c r="C66" s="52" t="s">
        <v>89</v>
      </c>
      <c r="D66" s="48"/>
      <c r="E66" s="53">
        <v>248763</v>
      </c>
      <c r="F66" s="16"/>
      <c r="G66" s="40">
        <f>E66-F66</f>
        <v>248763</v>
      </c>
      <c r="H66" s="16"/>
      <c r="I66" s="48"/>
      <c r="J66" s="54"/>
      <c r="K66" s="54"/>
      <c r="L66" s="54"/>
      <c r="M66" s="54"/>
      <c r="N66" s="54"/>
    </row>
    <row r="67" spans="1:14" s="41" customFormat="1" ht="71.25" customHeight="1" x14ac:dyDescent="0.25">
      <c r="A67" s="16"/>
      <c r="B67" s="16"/>
      <c r="C67" s="52" t="s">
        <v>99</v>
      </c>
      <c r="D67" s="48"/>
      <c r="E67" s="53">
        <v>189789</v>
      </c>
      <c r="F67" s="16">
        <v>12</v>
      </c>
      <c r="G67" s="53">
        <v>189789</v>
      </c>
      <c r="H67" s="16">
        <v>12</v>
      </c>
      <c r="I67" s="16" t="s">
        <v>84</v>
      </c>
      <c r="J67" s="54"/>
      <c r="K67" s="54"/>
      <c r="L67" s="54"/>
      <c r="M67" s="54"/>
      <c r="N67" s="54"/>
    </row>
    <row r="68" spans="1:14" s="41" customFormat="1" ht="71.25" customHeight="1" x14ac:dyDescent="0.25">
      <c r="A68" s="16"/>
      <c r="B68" s="16" t="s">
        <v>94</v>
      </c>
      <c r="C68" s="52" t="s">
        <v>93</v>
      </c>
      <c r="D68" s="48"/>
      <c r="E68" s="53">
        <v>94794.5</v>
      </c>
      <c r="F68" s="16">
        <v>12</v>
      </c>
      <c r="G68" s="40">
        <v>94794.5</v>
      </c>
      <c r="H68" s="16">
        <v>12</v>
      </c>
      <c r="I68" s="16" t="s">
        <v>84</v>
      </c>
      <c r="J68" s="54"/>
      <c r="K68" s="54"/>
      <c r="L68" s="54"/>
      <c r="M68" s="54"/>
      <c r="N68" s="54"/>
    </row>
    <row r="69" spans="1:14" s="41" customFormat="1" ht="71.25" customHeight="1" x14ac:dyDescent="0.25">
      <c r="A69" s="16"/>
      <c r="B69" s="16" t="s">
        <v>95</v>
      </c>
      <c r="C69" s="52" t="s">
        <v>96</v>
      </c>
      <c r="D69" s="48"/>
      <c r="E69" s="53">
        <v>20000</v>
      </c>
      <c r="F69" s="16">
        <v>12</v>
      </c>
      <c r="G69" s="40">
        <v>20000</v>
      </c>
      <c r="H69" s="16">
        <v>12</v>
      </c>
      <c r="I69" s="16" t="s">
        <v>84</v>
      </c>
      <c r="J69" s="54"/>
      <c r="K69" s="54"/>
      <c r="L69" s="54"/>
      <c r="M69" s="54"/>
      <c r="N69" s="54"/>
    </row>
    <row r="70" spans="1:14" s="41" customFormat="1" ht="71.25" customHeight="1" x14ac:dyDescent="0.25">
      <c r="A70" s="16"/>
      <c r="B70" s="16" t="s">
        <v>97</v>
      </c>
      <c r="C70" s="52" t="s">
        <v>98</v>
      </c>
      <c r="D70" s="48"/>
      <c r="E70" s="53">
        <v>438632.61</v>
      </c>
      <c r="F70" s="16">
        <v>12</v>
      </c>
      <c r="G70" s="53">
        <v>438632.61</v>
      </c>
      <c r="H70" s="16">
        <v>12</v>
      </c>
      <c r="I70" s="16" t="s">
        <v>84</v>
      </c>
      <c r="J70" s="54"/>
      <c r="K70" s="54"/>
      <c r="L70" s="54" t="s">
        <v>100</v>
      </c>
      <c r="M70" s="54"/>
      <c r="N70" s="54"/>
    </row>
    <row r="71" spans="1:14" s="41" customFormat="1" ht="71.25" customHeight="1" x14ac:dyDescent="0.25">
      <c r="A71" s="16"/>
      <c r="B71" s="16"/>
      <c r="C71" s="52" t="s">
        <v>111</v>
      </c>
      <c r="D71" s="48"/>
      <c r="E71" s="53">
        <v>16117</v>
      </c>
      <c r="F71" s="16">
        <v>12</v>
      </c>
      <c r="G71" s="53">
        <v>16117</v>
      </c>
      <c r="H71" s="16">
        <v>12</v>
      </c>
      <c r="I71" s="16" t="s">
        <v>84</v>
      </c>
      <c r="J71" s="54"/>
      <c r="K71" s="54"/>
      <c r="L71" s="54"/>
      <c r="M71" s="54"/>
      <c r="N71" s="54"/>
    </row>
    <row r="72" spans="1:14" s="41" customFormat="1" ht="96.75" customHeight="1" x14ac:dyDescent="0.25">
      <c r="A72" s="16"/>
      <c r="B72" s="16"/>
      <c r="C72" s="52" t="s">
        <v>122</v>
      </c>
      <c r="D72" s="48"/>
      <c r="E72" s="53">
        <v>6574.8</v>
      </c>
      <c r="F72" s="16">
        <v>12</v>
      </c>
      <c r="G72" s="53">
        <v>1033.3599999999999</v>
      </c>
      <c r="H72" s="16"/>
      <c r="I72" s="48"/>
      <c r="J72" s="54"/>
      <c r="K72" s="54"/>
      <c r="L72" s="54"/>
      <c r="M72" s="54"/>
      <c r="N72" s="54"/>
    </row>
    <row r="73" spans="1:14" s="41" customFormat="1" ht="70.5" customHeight="1" x14ac:dyDescent="0.25">
      <c r="A73" s="16"/>
      <c r="B73" s="16"/>
      <c r="C73" s="52" t="s">
        <v>125</v>
      </c>
      <c r="D73" s="48"/>
      <c r="E73" s="53">
        <v>100000</v>
      </c>
      <c r="F73" s="16">
        <v>12</v>
      </c>
      <c r="G73" s="55" t="s">
        <v>123</v>
      </c>
      <c r="H73" s="39">
        <v>12</v>
      </c>
      <c r="I73" s="55" t="s">
        <v>124</v>
      </c>
      <c r="J73" s="54"/>
      <c r="K73" s="54"/>
      <c r="L73" s="54"/>
      <c r="M73" s="54"/>
      <c r="N73" s="54"/>
    </row>
    <row r="74" spans="1:14" s="41" customFormat="1" ht="73.5" customHeight="1" x14ac:dyDescent="0.25">
      <c r="A74" s="16"/>
      <c r="B74" s="16"/>
      <c r="C74" s="52" t="s">
        <v>126</v>
      </c>
      <c r="D74" s="61"/>
      <c r="E74" s="53">
        <v>1342.4</v>
      </c>
      <c r="F74" s="16">
        <v>12</v>
      </c>
      <c r="G74" s="47">
        <v>1342.4</v>
      </c>
      <c r="H74" s="16">
        <v>12</v>
      </c>
      <c r="I74" s="55" t="s">
        <v>124</v>
      </c>
      <c r="J74" s="54"/>
      <c r="K74" s="54"/>
      <c r="L74" s="54"/>
      <c r="M74" s="54"/>
      <c r="N74" s="54"/>
    </row>
    <row r="75" spans="1:14" s="2" customFormat="1" ht="34.5" customHeight="1" x14ac:dyDescent="0.25">
      <c r="A75" s="71" t="s">
        <v>2</v>
      </c>
      <c r="B75" s="71"/>
      <c r="C75" s="62"/>
      <c r="D75" s="29"/>
      <c r="E75" s="30">
        <f>SUM(E11:E74)</f>
        <v>14650580.229999999</v>
      </c>
      <c r="F75" s="29"/>
      <c r="G75" s="34">
        <f>SUM(G11:G74)</f>
        <v>7678776.1900000013</v>
      </c>
      <c r="H75" s="31"/>
      <c r="I75" s="29"/>
    </row>
    <row r="76" spans="1:14" x14ac:dyDescent="0.25">
      <c r="A76" s="19" t="s">
        <v>14</v>
      </c>
      <c r="B76" s="19"/>
      <c r="C76" s="19"/>
      <c r="D76" s="19"/>
      <c r="E76" s="26"/>
      <c r="F76" s="19"/>
      <c r="G76" s="35"/>
      <c r="H76" s="20"/>
      <c r="I76" s="20"/>
      <c r="M76" s="21"/>
    </row>
    <row r="77" spans="1:14" ht="15.75" thickBot="1" x14ac:dyDescent="0.3">
      <c r="A77" s="74"/>
      <c r="B77" s="74"/>
      <c r="C77" s="74"/>
      <c r="D77" s="74"/>
      <c r="E77" s="74"/>
      <c r="F77" s="74"/>
      <c r="G77" s="74"/>
      <c r="H77" s="74"/>
      <c r="I77" s="74"/>
    </row>
    <row r="78" spans="1:14" ht="36.75" customHeight="1" x14ac:dyDescent="0.25">
      <c r="A78" s="11" t="s">
        <v>8</v>
      </c>
      <c r="B78" s="11"/>
      <c r="C78" s="11"/>
      <c r="D78" s="11"/>
      <c r="E78" s="27"/>
      <c r="F78" s="11"/>
      <c r="G78" s="36"/>
      <c r="H78" s="12" t="s">
        <v>9</v>
      </c>
      <c r="I78" s="11"/>
    </row>
    <row r="79" spans="1:14" ht="15.75" x14ac:dyDescent="0.25">
      <c r="A79" s="7"/>
      <c r="B79" s="7"/>
      <c r="C79" s="7"/>
      <c r="D79" s="7"/>
      <c r="E79" s="28"/>
      <c r="F79" s="7"/>
      <c r="G79" s="37"/>
      <c r="H79" s="7"/>
      <c r="I79" s="7"/>
    </row>
    <row r="80" spans="1:14" ht="15.75" x14ac:dyDescent="0.25">
      <c r="A80" s="7" t="s">
        <v>38</v>
      </c>
      <c r="B80" s="7"/>
      <c r="C80" s="7"/>
      <c r="D80" s="7"/>
      <c r="E80" s="28"/>
      <c r="F80" s="7"/>
      <c r="G80" s="37"/>
      <c r="H80" s="8" t="s">
        <v>21</v>
      </c>
      <c r="I80" s="7"/>
    </row>
    <row r="81" spans="1:9" ht="27" customHeight="1" x14ac:dyDescent="0.25">
      <c r="A81" s="7" t="s">
        <v>20</v>
      </c>
      <c r="B81" s="7"/>
      <c r="C81" s="7"/>
      <c r="D81" s="7"/>
      <c r="E81" s="28"/>
      <c r="F81" s="7"/>
      <c r="G81" s="37"/>
      <c r="H81" s="7" t="s">
        <v>22</v>
      </c>
      <c r="I81" s="7"/>
    </row>
    <row r="82" spans="1:9" ht="15.75" x14ac:dyDescent="0.25">
      <c r="A82" s="7"/>
      <c r="B82" s="7"/>
      <c r="C82" s="7"/>
      <c r="D82" s="7"/>
      <c r="E82" s="28"/>
      <c r="F82" s="7"/>
      <c r="G82" s="37"/>
      <c r="H82" s="7"/>
      <c r="I82" s="7"/>
    </row>
    <row r="83" spans="1:9" ht="15.75" x14ac:dyDescent="0.25">
      <c r="A83" s="7"/>
      <c r="B83" s="7"/>
      <c r="C83" s="7"/>
      <c r="D83" s="7"/>
      <c r="E83" s="28"/>
      <c r="F83" s="7"/>
      <c r="G83" s="37"/>
      <c r="H83" s="7"/>
      <c r="I83" s="7"/>
    </row>
    <row r="84" spans="1:9" ht="15.75" x14ac:dyDescent="0.25">
      <c r="A84" s="11" t="s">
        <v>23</v>
      </c>
      <c r="B84" s="7"/>
      <c r="C84" s="7"/>
      <c r="D84" s="7"/>
      <c r="E84" s="28"/>
      <c r="F84" s="7"/>
      <c r="G84" s="37"/>
      <c r="H84" s="11" t="s">
        <v>23</v>
      </c>
      <c r="I84" s="7"/>
    </row>
  </sheetData>
  <mergeCells count="4">
    <mergeCell ref="A75:B75"/>
    <mergeCell ref="D8:G8"/>
    <mergeCell ref="D9:F9"/>
    <mergeCell ref="A77:I77"/>
  </mergeCells>
  <pageMargins left="0.7" right="0.7" top="0.75" bottom="0.75" header="0.3" footer="0.3"/>
  <pageSetup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Obligimet Kontraktuale</vt:lpstr>
      <vt:lpstr>Sheet1</vt:lpstr>
      <vt:lpstr>'Obligimet Kontraktuale'!Print_Area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Nysret Koca</dc:creator>
  <cp:lastModifiedBy>Sofije.Rushiti</cp:lastModifiedBy>
  <cp:lastPrinted>2023-02-13T10:25:11Z</cp:lastPrinted>
  <dcterms:created xsi:type="dcterms:W3CDTF">2021-04-19T08:05:05Z</dcterms:created>
  <dcterms:modified xsi:type="dcterms:W3CDTF">2023-02-14T10:07:24Z</dcterms:modified>
</cp:coreProperties>
</file>