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jrije.haxhijaj\AppData\Local\Microsoft\Windows\INetCache\Content.Outlook\QFMMAAVV\"/>
    </mc:Choice>
  </mc:AlternateContent>
  <xr:revisionPtr revIDLastSave="0" documentId="13_ncr:1_{F251A161-D40B-4C8F-802F-9781F7C325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</definedName>
    <definedName name="_xlnm.Print_Area" localSheetId="1">PRANIMET!$A$1:$M$43</definedName>
    <definedName name="_xlnm.Print_Titles" localSheetId="0">PAGESAT!$3:$5</definedName>
  </definedNames>
  <calcPr calcId="181029"/>
</workbook>
</file>

<file path=xl/calcChain.xml><?xml version="1.0" encoding="utf-8"?>
<calcChain xmlns="http://schemas.openxmlformats.org/spreadsheetml/2006/main">
  <c r="L43" i="12" l="1"/>
  <c r="M31" i="12"/>
  <c r="M43" i="12" s="1"/>
  <c r="L32" i="12"/>
  <c r="C32" i="12" s="1"/>
  <c r="E33" i="6"/>
  <c r="K43" i="12"/>
  <c r="I43" i="12"/>
  <c r="G43" i="12"/>
  <c r="E43" i="12"/>
  <c r="D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B32" i="12"/>
  <c r="J43" i="12"/>
  <c r="B31" i="12"/>
  <c r="E32" i="6"/>
  <c r="V44" i="6"/>
  <c r="U44" i="6"/>
  <c r="T44" i="6"/>
  <c r="P44" i="6"/>
  <c r="O44" i="6"/>
  <c r="N44" i="6"/>
  <c r="M44" i="6"/>
  <c r="L44" i="6"/>
  <c r="B44" i="6"/>
  <c r="R44" i="6"/>
  <c r="Q43" i="6"/>
  <c r="K43" i="6"/>
  <c r="E43" i="6"/>
  <c r="B43" i="6"/>
  <c r="Q42" i="6"/>
  <c r="D42" i="6" s="1"/>
  <c r="K42" i="6"/>
  <c r="E42" i="6"/>
  <c r="B42" i="6"/>
  <c r="Q41" i="6"/>
  <c r="K41" i="6"/>
  <c r="E41" i="6"/>
  <c r="D41" i="6" s="1"/>
  <c r="C41" i="6"/>
  <c r="B41" i="6"/>
  <c r="Q40" i="6"/>
  <c r="K40" i="6"/>
  <c r="E40" i="6"/>
  <c r="B40" i="6"/>
  <c r="S44" i="6"/>
  <c r="Q39" i="6"/>
  <c r="K39" i="6"/>
  <c r="E39" i="6"/>
  <c r="B39" i="6"/>
  <c r="Q38" i="6"/>
  <c r="K38" i="6"/>
  <c r="D38" i="6" s="1"/>
  <c r="I44" i="6"/>
  <c r="E38" i="6"/>
  <c r="B38" i="6"/>
  <c r="Q37" i="6"/>
  <c r="K37" i="6"/>
  <c r="E37" i="6"/>
  <c r="B37" i="6"/>
  <c r="Q36" i="6"/>
  <c r="K36" i="6"/>
  <c r="E36" i="6"/>
  <c r="B36" i="6"/>
  <c r="Q35" i="6"/>
  <c r="K35" i="6"/>
  <c r="E35" i="6"/>
  <c r="B35" i="6"/>
  <c r="Q34" i="6"/>
  <c r="K34" i="6"/>
  <c r="E34" i="6"/>
  <c r="C34" i="6"/>
  <c r="B34" i="6"/>
  <c r="Q33" i="6"/>
  <c r="K33" i="6"/>
  <c r="B33" i="6"/>
  <c r="Q32" i="6"/>
  <c r="K32" i="6"/>
  <c r="B32" i="6"/>
  <c r="H28" i="6"/>
  <c r="I28" i="6"/>
  <c r="H26" i="6"/>
  <c r="I26" i="6"/>
  <c r="C31" i="12" l="1"/>
  <c r="J44" i="6"/>
  <c r="H44" i="6"/>
  <c r="D36" i="6"/>
  <c r="D37" i="6"/>
  <c r="D34" i="6"/>
  <c r="H43" i="12"/>
  <c r="F43" i="12"/>
  <c r="C43" i="12" s="1"/>
  <c r="G44" i="6"/>
  <c r="C32" i="6"/>
  <c r="Q44" i="6"/>
  <c r="C42" i="6"/>
  <c r="C38" i="6"/>
  <c r="D40" i="6"/>
  <c r="C36" i="6"/>
  <c r="E44" i="6"/>
  <c r="C33" i="6"/>
  <c r="D39" i="6"/>
  <c r="C39" i="6"/>
  <c r="C35" i="6"/>
  <c r="D35" i="6"/>
  <c r="D43" i="6"/>
  <c r="C43" i="6"/>
  <c r="K44" i="6"/>
  <c r="F44" i="6"/>
  <c r="D32" i="6"/>
  <c r="D33" i="6"/>
  <c r="C37" i="6"/>
  <c r="C40" i="6"/>
  <c r="G30" i="6"/>
  <c r="C44" i="6" l="1"/>
  <c r="D44" i="6"/>
  <c r="H29" i="12"/>
  <c r="H26" i="12"/>
  <c r="H23" i="12"/>
  <c r="L25" i="6" l="1"/>
  <c r="T29" i="6" l="1"/>
  <c r="E28" i="6" l="1"/>
  <c r="I27" i="6" l="1"/>
  <c r="M24" i="12" l="1"/>
  <c r="E25" i="6" l="1"/>
  <c r="E26" i="6"/>
  <c r="E27" i="6"/>
  <c r="Q23" i="6" l="1"/>
  <c r="M20" i="12" l="1"/>
  <c r="F19" i="6" l="1"/>
  <c r="R22" i="6"/>
  <c r="F22" i="6"/>
  <c r="R20" i="6"/>
  <c r="G22" i="6" l="1"/>
  <c r="Q22" i="6" l="1"/>
  <c r="L21" i="6" l="1"/>
  <c r="D30" i="12" l="1"/>
  <c r="E30" i="12"/>
  <c r="F30" i="12"/>
  <c r="G30" i="12"/>
  <c r="I30" i="12"/>
  <c r="J30" i="12"/>
  <c r="K30" i="12"/>
  <c r="L30" i="12"/>
  <c r="B30" i="12"/>
  <c r="H20" i="12"/>
  <c r="H30" i="12" s="1"/>
  <c r="C29" i="12" l="1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B21" i="12"/>
  <c r="C20" i="12"/>
  <c r="B20" i="12"/>
  <c r="C19" i="12"/>
  <c r="B19" i="12"/>
  <c r="C18" i="12"/>
  <c r="B18" i="12"/>
  <c r="V31" i="6" l="1"/>
  <c r="U31" i="6"/>
  <c r="T31" i="6"/>
  <c r="S31" i="6"/>
  <c r="R31" i="6"/>
  <c r="O31" i="6"/>
  <c r="N31" i="6"/>
  <c r="M31" i="6"/>
  <c r="L31" i="6"/>
  <c r="H31" i="6"/>
  <c r="B31" i="6"/>
  <c r="Q30" i="6"/>
  <c r="K30" i="6"/>
  <c r="E30" i="6"/>
  <c r="B30" i="6"/>
  <c r="Q29" i="6"/>
  <c r="K29" i="6"/>
  <c r="E29" i="6"/>
  <c r="B29" i="6"/>
  <c r="Q28" i="6"/>
  <c r="K28" i="6"/>
  <c r="G31" i="6"/>
  <c r="B28" i="6"/>
  <c r="Q27" i="6"/>
  <c r="K27" i="6"/>
  <c r="B27" i="6"/>
  <c r="Q26" i="6"/>
  <c r="K26" i="6"/>
  <c r="B26" i="6"/>
  <c r="Q25" i="6"/>
  <c r="K25" i="6"/>
  <c r="B25" i="6"/>
  <c r="Q24" i="6"/>
  <c r="K24" i="6"/>
  <c r="E24" i="6"/>
  <c r="B24" i="6"/>
  <c r="P31" i="6"/>
  <c r="E23" i="6"/>
  <c r="B23" i="6"/>
  <c r="K22" i="6"/>
  <c r="E22" i="6"/>
  <c r="B22" i="6"/>
  <c r="Q21" i="6"/>
  <c r="K21" i="6"/>
  <c r="J31" i="6"/>
  <c r="E21" i="6"/>
  <c r="B21" i="6"/>
  <c r="Q20" i="6"/>
  <c r="K20" i="6"/>
  <c r="E20" i="6"/>
  <c r="B20" i="6"/>
  <c r="Q19" i="6"/>
  <c r="K19" i="6"/>
  <c r="B19" i="6"/>
  <c r="D27" i="6" l="1"/>
  <c r="D26" i="6"/>
  <c r="D22" i="6"/>
  <c r="C22" i="6"/>
  <c r="D24" i="6"/>
  <c r="C28" i="6"/>
  <c r="C26" i="6"/>
  <c r="D28" i="6"/>
  <c r="C24" i="6"/>
  <c r="C29" i="6"/>
  <c r="D29" i="6"/>
  <c r="C25" i="6"/>
  <c r="C27" i="6"/>
  <c r="D20" i="6"/>
  <c r="I31" i="6"/>
  <c r="D25" i="6"/>
  <c r="K23" i="6"/>
  <c r="D23" i="6" s="1"/>
  <c r="D30" i="6"/>
  <c r="Q31" i="6"/>
  <c r="D21" i="6"/>
  <c r="C21" i="6"/>
  <c r="C20" i="6"/>
  <c r="C30" i="6"/>
  <c r="G17" i="6"/>
  <c r="K31" i="6" l="1"/>
  <c r="C23" i="6"/>
  <c r="I17" i="6"/>
  <c r="M16" i="12" l="1"/>
  <c r="D17" i="12" l="1"/>
  <c r="E17" i="12"/>
  <c r="F17" i="12"/>
  <c r="G17" i="12"/>
  <c r="H17" i="12"/>
  <c r="I17" i="12"/>
  <c r="J17" i="12"/>
  <c r="K17" i="12"/>
  <c r="L17" i="12"/>
  <c r="M15" i="12" l="1"/>
  <c r="E16" i="6" l="1"/>
  <c r="G15" i="6" l="1"/>
  <c r="K15" i="6" l="1"/>
  <c r="M9" i="12"/>
  <c r="M6" i="12"/>
  <c r="M17" i="12" s="1"/>
  <c r="P10" i="6" l="1"/>
  <c r="K10" i="6" s="1"/>
  <c r="I10" i="6"/>
  <c r="I18" i="6" s="1"/>
  <c r="F8" i="6"/>
  <c r="F18" i="6" s="1"/>
  <c r="J8" i="6"/>
  <c r="V18" i="6"/>
  <c r="U18" i="6"/>
  <c r="T18" i="6"/>
  <c r="O18" i="6"/>
  <c r="N18" i="6"/>
  <c r="H18" i="6"/>
  <c r="B18" i="6"/>
  <c r="R18" i="6"/>
  <c r="Q17" i="6"/>
  <c r="K17" i="6"/>
  <c r="E17" i="6"/>
  <c r="B17" i="6"/>
  <c r="Q16" i="6"/>
  <c r="K16" i="6"/>
  <c r="B16" i="6"/>
  <c r="Q15" i="6"/>
  <c r="L18" i="6"/>
  <c r="E15" i="6"/>
  <c r="B15" i="6"/>
  <c r="Q14" i="6"/>
  <c r="K14" i="6"/>
  <c r="E14" i="6"/>
  <c r="B14" i="6"/>
  <c r="Q13" i="6"/>
  <c r="K13" i="6"/>
  <c r="E13" i="6"/>
  <c r="B13" i="6"/>
  <c r="S18" i="6"/>
  <c r="K12" i="6"/>
  <c r="G18" i="6"/>
  <c r="B12" i="6"/>
  <c r="Q11" i="6"/>
  <c r="K11" i="6"/>
  <c r="E11" i="6"/>
  <c r="B11" i="6"/>
  <c r="Q10" i="6"/>
  <c r="E10" i="6"/>
  <c r="B10" i="6"/>
  <c r="Q9" i="6"/>
  <c r="K9" i="6"/>
  <c r="B9" i="6"/>
  <c r="Q8" i="6"/>
  <c r="K8" i="6"/>
  <c r="B8" i="6"/>
  <c r="Q7" i="6"/>
  <c r="K7" i="6"/>
  <c r="E7" i="6"/>
  <c r="B7" i="6"/>
  <c r="Q6" i="6"/>
  <c r="K6" i="6"/>
  <c r="E6" i="6"/>
  <c r="B6" i="6"/>
  <c r="C6" i="12"/>
  <c r="C5" i="12"/>
  <c r="B5" i="12"/>
  <c r="P18" i="6" l="1"/>
  <c r="C14" i="6"/>
  <c r="E8" i="6"/>
  <c r="D8" i="6" s="1"/>
  <c r="J18" i="6"/>
  <c r="C6" i="6"/>
  <c r="D10" i="6"/>
  <c r="C11" i="6"/>
  <c r="D6" i="6"/>
  <c r="C10" i="6"/>
  <c r="C16" i="6"/>
  <c r="C7" i="6"/>
  <c r="D17" i="6"/>
  <c r="C17" i="6"/>
  <c r="K18" i="6"/>
  <c r="C15" i="6"/>
  <c r="C13" i="6"/>
  <c r="D13" i="6"/>
  <c r="E9" i="6"/>
  <c r="D11" i="6"/>
  <c r="D14" i="6"/>
  <c r="D7" i="6"/>
  <c r="E12" i="6"/>
  <c r="Q12" i="6"/>
  <c r="Q18" i="6" s="1"/>
  <c r="D15" i="6"/>
  <c r="D16" i="6"/>
  <c r="M18" i="6"/>
  <c r="E18" i="6" l="1"/>
  <c r="C18" i="6" s="1"/>
  <c r="C8" i="6"/>
  <c r="C12" i="6"/>
  <c r="D12" i="6"/>
  <c r="C9" i="6"/>
  <c r="D9" i="6"/>
  <c r="D18" i="6" l="1"/>
  <c r="B17" i="12" l="1"/>
  <c r="B16" i="12"/>
  <c r="B15" i="12"/>
  <c r="B14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B6" i="12"/>
  <c r="B3" i="12" l="1"/>
  <c r="C3" i="12"/>
  <c r="D3" i="12"/>
  <c r="A3" i="12"/>
  <c r="A1" i="12"/>
  <c r="E5" i="6"/>
  <c r="F5" i="6"/>
  <c r="G5" i="6"/>
  <c r="H5" i="6"/>
  <c r="I5" i="6"/>
  <c r="J5" i="6"/>
  <c r="D5" i="6"/>
  <c r="C5" i="6"/>
  <c r="A1" i="6" l="1"/>
  <c r="C13" i="12" l="1"/>
  <c r="C14" i="12" l="1"/>
  <c r="C15" i="12"/>
  <c r="C16" i="12"/>
  <c r="C17" i="12" l="1"/>
  <c r="F31" i="6"/>
  <c r="E19" i="6"/>
  <c r="E31" i="6" s="1"/>
  <c r="C31" i="6" s="1"/>
  <c r="C19" i="6" l="1"/>
  <c r="D19" i="6"/>
  <c r="D31" i="6" s="1"/>
  <c r="M30" i="12"/>
  <c r="C21" i="12"/>
  <c r="C3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Hajrije Haxhijaj</author>
  </authors>
  <commentList>
    <comment ref="L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KTHIM I DONACIONIT TE HELVETAS</t>
        </r>
      </text>
    </comment>
    <comment ref="L6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dona. Nga Sawe dhe Children </t>
        </r>
      </text>
    </comment>
    <comment ref="H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e policise janar-MARS 2021</t>
        </r>
      </text>
    </comment>
    <comment ref="H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L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1328.58 dona. Sawe dhe Children, 2237.00 ndacion nga EU-Unioni Europian </t>
        </r>
      </text>
    </comment>
    <comment ref="L1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4995.euro Sawe the child, 7419.euro I shkolles fillore " Dardania"</t>
        </r>
      </text>
    </comment>
    <comment ref="H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11815 jane gjoba nga gjykata</t>
        </r>
      </text>
    </comment>
    <comment ref="L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Sawe the Children</t>
        </r>
      </text>
    </comment>
    <comment ref="H1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13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9,525.00euro janë gjoba nga gjykata , </t>
        </r>
      </text>
    </comment>
    <comment ref="H14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trsfi prill-shtator 396149.80
</t>
        </r>
      </text>
    </comment>
    <comment ref="H15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16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gjoba nga gjykat 17580
gjoba ne trafik 258531.5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  <comment ref="L1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Donacion nga Save the Children</t>
        </r>
      </text>
    </comment>
    <comment ref="L1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dona. Nga Sawe dhe Children </t>
        </r>
      </text>
    </comment>
    <comment ref="H2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e policise janar-MARS  236,671.80 dhe gjobat nga gjykata 16400
</t>
        </r>
      </text>
    </comment>
    <comment ref="L20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Donacion nga EU per SHKMT " Shaban Spahija"</t>
        </r>
      </text>
    </comment>
    <comment ref="H21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L21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1328.58 dona. Sawe dhe Children, 2237.00 ndacion nga EU-Unioni Europian </t>
        </r>
      </text>
    </comment>
    <comment ref="L22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Donacion nga Save the Children</t>
        </r>
      </text>
    </comment>
    <comment ref="H23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230,967.20 gjobat ne trafik 20,685. gjobat nga gjykata </t>
        </r>
      </text>
    </comment>
    <comment ref="L23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4995.euro Sawe the child, 7419.euro I shkolles fillore " Dardania"</t>
        </r>
      </text>
    </comment>
    <comment ref="H24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11815 jane gjoba nga gjykata</t>
        </r>
      </text>
    </comment>
    <comment ref="L24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49635. euro donacion  per Drejt. Zhvillimit Ekonomik , 57456.00 donac. EU per Drejtorin Klture, Rini dhe Sport ,1328.58 donacion  SAVE the Children   per Arsim fillor</t>
        </r>
      </text>
    </comment>
    <comment ref="H25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L25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Donacion I EU , Drejtoria Kultur, Rini dhe sport , Projekti " Star"</t>
        </r>
      </text>
    </comment>
    <comment ref="H26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286,922 Gjobat ne trafik 13,268
gjoba nga gjykat</t>
        </r>
      </text>
    </comment>
    <comment ref="L26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Donacion I EU Trashegimi kulturore nder-rajonale Plave-GUSI</t>
        </r>
      </text>
    </comment>
    <comment ref="H27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trsfi prill-shtator 396149.80
</t>
        </r>
      </text>
    </comment>
    <comment ref="L27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Save dhe children , Arsimi fillor </t>
        </r>
      </text>
    </comment>
    <comment ref="H28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29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gjoba nga gjykat 17,245
gjoba ne trafik 211,577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9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Donacion I EU per shk. Mes " Shaban Spahija </t>
        </r>
      </text>
    </comment>
    <comment ref="H31" authorId="0" shapeId="0" xr:uid="{1575DAD7-DC61-4759-AA5D-6A768137B1E5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53816.5 gjoba ne trafik  , 6390.00 gjoba nga gjykat a</t>
        </r>
      </text>
    </comment>
    <comment ref="H32" authorId="0" shapeId="0" xr:uid="{7D6F2B9C-7E9C-44F9-B809-7FAD4C21C32A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trafik 58562.5
gjobat nga gjykata 5100
</t>
        </r>
      </text>
    </comment>
    <comment ref="L32" authorId="0" shapeId="0" xr:uid="{7B495348-010F-456E-80BE-777DA90746BE}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Sawe dhe Children 1006.58
Komisi Europian 155,524.50</t>
        </r>
      </text>
    </comment>
    <comment ref="H33" authorId="0" shapeId="0" xr:uid="{ADDFCF80-43E5-4DE0-A4B3-E09E1F1E87C8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H36" authorId="0" shapeId="0" xr:uid="{27C90316-C4FC-4E55-B36A-1DFCA6779539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645,00 jane gjoba nga gjykata</t>
        </r>
      </text>
    </comment>
    <comment ref="H37" authorId="0" shapeId="0" xr:uid="{39B9CD4B-32B4-41BA-923B-56F209BFEB8A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38" authorId="0" shapeId="0" xr:uid="{5B705484-D1D5-4AEB-A3A0-E872B4F2DCFA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4,240.00euro janë gjoba nga gjykata ,  gjoba ne trafik 65,954.5</t>
        </r>
      </text>
    </comment>
    <comment ref="H39" authorId="0" shapeId="0" xr:uid="{EAB65F79-601A-4B49-B9FC-EBEEB27E8BDC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1545.00gjoba nga gjykata , 86,233.00 gjoba ne trafik</t>
        </r>
      </text>
    </comment>
    <comment ref="H40" authorId="0" shapeId="0" xr:uid="{CE7C0AE0-DD53-4D25-8DB6-7133D49818AA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41" authorId="0" shapeId="0" xr:uid="{7098E4D1-E7D2-497E-BF2C-0AEF11EFBA56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3835
gjoba ne trafik 63544
</t>
        </r>
      </text>
    </comment>
    <comment ref="H42" authorId="0" shapeId="0" xr:uid="{BE8C126D-E783-41F7-8A45-C5E06DDA84A3}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</commentList>
</comments>
</file>

<file path=xl/sharedStrings.xml><?xml version="1.0" encoding="utf-8"?>
<sst xmlns="http://schemas.openxmlformats.org/spreadsheetml/2006/main" count="953" uniqueCount="880">
  <si>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</si>
  <si>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</si>
  <si>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</si>
  <si>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</si>
  <si>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</si>
  <si>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</si>
  <si>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</si>
  <si>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</si>
  <si>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</si>
  <si>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</si>
  <si>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</si>
  <si>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</si>
  <si>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</si>
  <si>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</si>
  <si>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</si>
  <si>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</si>
  <si>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</si>
  <si>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</si>
  <si>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</si>
  <si>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</si>
  <si>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</si>
  <si>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</si>
  <si>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</si>
  <si>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</si>
  <si>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</si>
  <si>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</si>
  <si>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</si>
  <si>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</si>
  <si>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</si>
  <si>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</si>
  <si>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</si>
  <si>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</si>
  <si>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</si>
  <si>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</si>
  <si>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</si>
  <si>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</si>
  <si>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</si>
  <si>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</si>
  <si>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</si>
  <si>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</si>
  <si>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</si>
  <si>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</si>
  <si>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</si>
  <si>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</si>
  <si>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</si>
  <si>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</si>
  <si>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</si>
  <si>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</si>
  <si>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</si>
  <si>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</si>
  <si>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</si>
  <si>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</si>
  <si>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</si>
  <si>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</si>
  <si>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</si>
  <si>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</si>
  <si>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</si>
  <si>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</si>
  <si>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</si>
  <si>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</si>
  <si>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</si>
  <si>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</si>
  <si>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</si>
  <si>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</si>
  <si>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</si>
  <si>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</si>
  <si>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</si>
  <si>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</si>
  <si>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</si>
  <si>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</si>
  <si>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</si>
  <si>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</si>
  <si>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</si>
  <si>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</si>
  <si>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</si>
  <si>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</si>
  <si>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</si>
  <si>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</si>
  <si>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</si>
  <si>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</si>
  <si>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</si>
  <si>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</si>
  <si>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</si>
  <si>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</si>
  <si>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</si>
  <si>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</si>
  <si>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</si>
  <si>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</si>
  <si>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</si>
  <si>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</si>
  <si>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</si>
  <si>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</si>
  <si>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</si>
  <si>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</si>
  <si>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</si>
  <si>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</si>
  <si>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</si>
  <si>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</si>
  <si>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</si>
  <si>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</si>
  <si>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</si>
  <si>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</si>
  <si>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</si>
  <si>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</si>
  <si>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</si>
  <si>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</si>
  <si>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</si>
  <si>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</si>
  <si>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</si>
  <si>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</si>
  <si>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</si>
  <si>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</si>
  <si>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</si>
  <si>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</si>
  <si>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</si>
  <si>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</si>
  <si>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</si>
  <si>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</si>
  <si>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</si>
  <si>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</si>
  <si>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</si>
  <si>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</si>
  <si>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</si>
  <si>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</si>
  <si>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</si>
  <si>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</si>
  <si>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</si>
  <si>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</si>
  <si>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</si>
  <si>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</si>
  <si>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</si>
  <si>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</si>
  <si>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</si>
  <si>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</si>
  <si>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</si>
  <si>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</si>
  <si>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</si>
  <si>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</si>
  <si>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</si>
  <si>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</si>
  <si>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</si>
  <si>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</si>
  <si>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</si>
  <si>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</si>
  <si>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</si>
  <si>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</si>
  <si>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</si>
  <si>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</si>
  <si>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</si>
  <si>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</si>
  <si>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</si>
  <si>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</si>
  <si>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</si>
  <si>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</si>
  <si>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</si>
  <si>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</si>
  <si>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</si>
  <si>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</si>
  <si>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</si>
  <si>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</si>
  <si>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</si>
  <si>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</si>
  <si>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</si>
  <si>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</si>
  <si>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</si>
  <si>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</si>
  <si>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</si>
  <si>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</si>
  <si>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</si>
  <si>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</si>
  <si>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</si>
  <si>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</si>
  <si>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</si>
  <si>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</si>
  <si>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</si>
  <si>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</si>
  <si>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</si>
  <si>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</si>
  <si>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</si>
  <si>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</si>
  <si>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</si>
  <si>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</si>
  <si>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</si>
  <si>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</si>
  <si>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</si>
  <si>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</si>
  <si>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</si>
  <si>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</si>
  <si>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</si>
  <si>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</si>
  <si>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</si>
  <si>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</si>
  <si>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</si>
  <si>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</si>
  <si>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</si>
  <si>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</si>
  <si>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</si>
  <si>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</si>
  <si>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</si>
  <si>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</si>
  <si>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</si>
  <si>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</si>
  <si>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</si>
  <si>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</si>
  <si>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</si>
  <si>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</si>
  <si>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</si>
  <si>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</si>
  <si>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</si>
  <si>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</si>
  <si>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</si>
  <si>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</si>
  <si>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</si>
  <si>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</si>
  <si>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</si>
  <si>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</si>
  <si>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</si>
  <si>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</si>
  <si>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</si>
  <si>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</si>
  <si>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</si>
  <si>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</si>
  <si>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</si>
  <si>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</si>
  <si>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</si>
  <si>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</si>
  <si>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</si>
  <si>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</si>
  <si>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</si>
  <si>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</si>
  <si>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</si>
  <si>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</si>
  <si>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</si>
  <si>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</si>
  <si>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</si>
  <si>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</si>
  <si>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</si>
  <si>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</si>
  <si>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</si>
  <si>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</si>
  <si>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</si>
  <si>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</si>
  <si>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</si>
  <si>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</si>
  <si>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</si>
  <si>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</si>
  <si>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</si>
  <si>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</si>
  <si>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</si>
  <si>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</si>
  <si>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</si>
  <si>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</si>
  <si>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</si>
  <si>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</si>
  <si>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</si>
  <si>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</si>
  <si>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</si>
  <si>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</si>
  <si>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</si>
  <si>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</si>
  <si>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</si>
  <si>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</si>
  <si>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</si>
  <si>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</si>
  <si>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</si>
  <si>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</si>
  <si>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</si>
  <si>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</si>
  <si>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</si>
  <si>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</si>
  <si>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</si>
  <si>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</si>
  <si>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</si>
  <si>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</si>
  <si>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</si>
  <si>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</si>
  <si>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</si>
  <si>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</si>
  <si>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</si>
  <si>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</si>
  <si>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</si>
  <si>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</si>
  <si>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</si>
  <si>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</si>
  <si>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</si>
  <si>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</si>
  <si>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</si>
  <si>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</si>
  <si>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</si>
  <si>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</si>
  <si>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</si>
  <si>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</si>
  <si>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</si>
  <si>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</si>
  <si>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</si>
  <si>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</si>
  <si>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</si>
  <si>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</si>
  <si>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</si>
  <si>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</si>
  <si>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</si>
  <si>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</si>
  <si>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</si>
  <si>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</si>
  <si>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</si>
  <si>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</si>
  <si>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</si>
  <si>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</si>
  <si>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</si>
  <si>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</si>
  <si>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</si>
  <si>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</si>
  <si>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</si>
  <si>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</si>
  <si>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</si>
  <si>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</si>
  <si>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</si>
  <si>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</si>
  <si>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</si>
  <si>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</si>
  <si>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</si>
  <si>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</si>
  <si>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</si>
  <si>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</si>
  <si>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</si>
  <si>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</si>
  <si>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</si>
  <si>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</si>
  <si>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</si>
  <si>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</si>
  <si>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</si>
  <si>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</si>
  <si>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</si>
  <si>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</si>
  <si>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</si>
  <si>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</si>
  <si>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</si>
  <si>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</si>
  <si>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</si>
  <si>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</si>
  <si>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</si>
  <si>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</si>
  <si>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</si>
  <si>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</si>
  <si>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</si>
  <si>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</si>
  <si>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</si>
  <si>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</si>
  <si>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</si>
  <si>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</si>
  <si>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</si>
  <si>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</si>
  <si>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</si>
  <si>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</si>
  <si>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</si>
  <si>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</si>
  <si>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</si>
  <si>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</si>
  <si>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</si>
  <si>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</si>
  <si>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</si>
  <si>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</si>
  <si>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</si>
  <si>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</si>
  <si>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</si>
  <si>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</si>
  <si>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</si>
  <si>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</si>
  <si>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</si>
  <si>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</si>
  <si>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</si>
  <si>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</si>
  <si>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</si>
  <si>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</si>
  <si>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</si>
  <si>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</si>
  <si>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</si>
  <si>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</si>
  <si>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</si>
  <si>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</si>
  <si>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</si>
  <si>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</si>
  <si>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</si>
  <si>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</si>
  <si>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</si>
  <si>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</si>
  <si>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</si>
  <si>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</si>
  <si>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</si>
  <si>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</si>
  <si>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</si>
  <si>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</si>
  <si>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</si>
  <si>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</si>
  <si>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</si>
  <si>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</si>
  <si>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</si>
  <si>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</si>
  <si>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</si>
  <si>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</si>
  <si>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</si>
  <si>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</si>
  <si>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</si>
  <si>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</si>
  <si>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</si>
  <si>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</si>
  <si>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</si>
  <si>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</si>
  <si>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</si>
  <si>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</si>
  <si>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</si>
  <si>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</si>
  <si>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</si>
  <si>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</si>
  <si>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</si>
  <si>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</si>
  <si>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</si>
  <si>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</si>
  <si>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</si>
  <si>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</si>
  <si>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</si>
  <si>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</si>
  <si>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</si>
  <si>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</si>
  <si>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</si>
  <si>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</si>
  <si>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</si>
  <si>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</si>
  <si>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</si>
  <si>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</si>
  <si>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</si>
  <si>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</si>
  <si>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</si>
  <si>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</si>
  <si>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</si>
  <si>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</si>
  <si>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</si>
  <si>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</si>
  <si>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</si>
  <si>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</si>
  <si>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</si>
  <si>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</si>
  <si>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</si>
  <si>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</si>
  <si>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</si>
  <si>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</si>
  <si>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</si>
  <si>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</si>
  <si>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</si>
  <si>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</si>
  <si>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</si>
  <si>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</si>
  <si>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</si>
  <si>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</si>
  <si>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</si>
  <si>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</si>
  <si>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</si>
  <si>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</si>
  <si>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</si>
  <si>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</si>
  <si>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</si>
  <si>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</si>
  <si>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</si>
  <si>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</si>
  <si>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</si>
  <si>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</si>
  <si>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</si>
  <si>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</si>
  <si>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</si>
  <si>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</si>
  <si>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</si>
  <si>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</si>
  <si>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</si>
  <si>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</si>
  <si>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</si>
  <si>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</si>
  <si>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</si>
  <si>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</si>
  <si>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</si>
  <si>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</si>
  <si>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</si>
  <si>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</si>
  <si>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</si>
  <si>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</si>
  <si>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</si>
  <si>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</si>
  <si>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</si>
  <si>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</si>
  <si>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</si>
  <si>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</si>
  <si>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</si>
  <si>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</si>
  <si>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</si>
  <si>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</si>
  <si>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</si>
  <si>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</si>
  <si>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</si>
  <si>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</si>
  <si>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</si>
  <si>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</si>
  <si>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</si>
  <si>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</si>
  <si>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</si>
  <si>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</si>
  <si>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</si>
  <si>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</si>
  <si>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</si>
  <si>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</si>
  <si>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</si>
  <si>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</si>
  <si>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</si>
  <si>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</si>
  <si>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</si>
  <si>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</si>
  <si>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</si>
  <si>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</si>
  <si>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</si>
  <si>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</si>
  <si>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</si>
  <si>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</si>
  <si>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</si>
  <si>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</si>
  <si>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</si>
  <si>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</si>
  <si>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</si>
  <si>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</si>
  <si>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</si>
  <si>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</si>
  <si>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</si>
  <si>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</si>
  <si>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</si>
  <si>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</si>
  <si>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</si>
  <si>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</si>
  <si>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</si>
  <si>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</si>
  <si>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</si>
  <si>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</si>
  <si>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</si>
  <si>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</si>
  <si>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</si>
  <si>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</si>
  <si>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</si>
  <si>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</si>
  <si>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</si>
  <si>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</si>
  <si>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</si>
  <si>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</si>
  <si>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</si>
  <si>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</si>
  <si>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</si>
  <si>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</si>
  <si>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</si>
  <si>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</si>
  <si>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</si>
  <si>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</si>
  <si>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</si>
  <si>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</si>
  <si>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</si>
  <si>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</si>
  <si>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</si>
  <si>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</si>
  <si>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</si>
  <si>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</si>
  <si>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</si>
  <si>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</si>
  <si>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</si>
  <si>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</si>
  <si>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</si>
  <si>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</si>
  <si>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</si>
  <si>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</si>
  <si>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</si>
  <si>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</si>
  <si>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</si>
  <si>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</si>
  <si>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</si>
  <si>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</si>
  <si>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</si>
  <si>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</si>
  <si>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</si>
  <si>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</si>
  <si>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</si>
  <si>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</si>
  <si>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</si>
  <si>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</si>
  <si>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</si>
  <si>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</si>
  <si>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</si>
  <si>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</si>
  <si>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</si>
  <si>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</si>
  <si>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</si>
  <si>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</si>
  <si>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</si>
  <si>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</si>
  <si>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</si>
  <si>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</si>
  <si>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</si>
  <si>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</si>
  <si>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</si>
  <si>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</si>
  <si>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</si>
  <si>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</si>
  <si>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</si>
  <si>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</si>
  <si>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</si>
  <si>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</si>
  <si>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</si>
  <si>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</si>
  <si>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</si>
  <si>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</si>
  <si>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</si>
  <si>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</si>
  <si>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</si>
  <si>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</si>
  <si>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</si>
  <si>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</si>
  <si>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</si>
  <si>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</si>
  <si>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</si>
  <si>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</si>
  <si>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</si>
  <si>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</si>
  <si>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</si>
  <si>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</si>
  <si>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</si>
  <si>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</si>
  <si>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</si>
  <si>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</si>
  <si>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</si>
  <si>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</si>
  <si>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</si>
  <si>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</si>
  <si>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</si>
  <si>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</si>
  <si>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</si>
  <si>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</si>
  <si>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</si>
  <si>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</si>
  <si>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</si>
  <si>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</si>
  <si>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</si>
  <si>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</si>
  <si>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</si>
  <si>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</si>
  <si>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</si>
  <si>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</si>
  <si>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</si>
  <si>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</si>
  <si>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</si>
  <si>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</si>
  <si>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</si>
  <si>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</si>
  <si>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</si>
  <si>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</si>
  <si>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</si>
  <si>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</si>
  <si>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</si>
  <si>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</si>
  <si>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</si>
  <si>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</si>
  <si>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</si>
  <si>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</si>
  <si>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</si>
  <si>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</si>
  <si>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</si>
  <si>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</si>
  <si>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</si>
  <si>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</si>
  <si>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</si>
  <si>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</si>
  <si>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</si>
  <si>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</si>
  <si>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</si>
  <si>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</si>
  <si>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</si>
  <si>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</si>
  <si>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</si>
  <si>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</si>
  <si>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</si>
  <si>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</si>
  <si>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</si>
  <si>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</si>
  <si>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</si>
  <si>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</si>
  <si>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</si>
  <si>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</si>
  <si>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</si>
  <si>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</si>
  <si>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</si>
  <si>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</si>
  <si>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</si>
  <si>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</si>
  <si>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</si>
  <si>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</si>
  <si>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</si>
  <si>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</si>
  <si>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</si>
  <si>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</si>
  <si>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</si>
  <si>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</si>
  <si>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</si>
  <si>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</si>
  <si>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</si>
  <si>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</si>
  <si>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</si>
  <si>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</si>
  <si>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</si>
  <si>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</si>
  <si>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</si>
  <si>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</si>
  <si>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</si>
  <si>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</si>
  <si>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</si>
  <si>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</si>
  <si>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</si>
  <si>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</si>
  <si>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</si>
  <si>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</si>
  <si>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</si>
  <si>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</si>
  <si>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</si>
  <si>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</si>
  <si>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</si>
  <si>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</si>
  <si>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</si>
  <si>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</si>
  <si>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</si>
  <si>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</si>
  <si>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</si>
  <si>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</si>
  <si>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</si>
  <si>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</si>
  <si>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</si>
  <si>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</si>
  <si>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</si>
  <si>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</si>
  <si>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</si>
  <si>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</si>
  <si>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</si>
  <si>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</si>
  <si>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</si>
  <si>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</si>
  <si>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</si>
  <si>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</si>
  <si>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</si>
  <si>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</si>
  <si>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</si>
  <si>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</si>
  <si>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</si>
  <si>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</si>
  <si>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</si>
  <si>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</si>
  <si>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</si>
  <si>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</si>
  <si>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</si>
  <si>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</si>
  <si>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</si>
  <si>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</si>
  <si>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</si>
  <si>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</si>
  <si>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</si>
  <si>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</si>
  <si>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</si>
  <si>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</si>
  <si>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</si>
  <si>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</si>
  <si>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</si>
  <si>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</si>
  <si>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</si>
  <si>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</si>
  <si>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</si>
  <si>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</si>
  <si>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</si>
  <si>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</si>
  <si>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</si>
  <si>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</si>
  <si>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</si>
  <si>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</si>
  <si>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</si>
  <si>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</si>
  <si>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</si>
  <si>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</si>
  <si>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</si>
  <si>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</si>
  <si>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</si>
  <si>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</si>
  <si>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</si>
  <si>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</si>
  <si>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</si>
  <si>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</si>
  <si>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</si>
  <si>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</si>
  <si>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</si>
  <si>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</si>
  <si>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</si>
  <si>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</si>
  <si>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</si>
  <si>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</si>
  <si>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</si>
  <si>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</si>
  <si>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</si>
  <si>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</si>
  <si>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</si>
  <si>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</si>
  <si>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</si>
  <si>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</si>
  <si>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</si>
  <si>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</si>
  <si>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</si>
  <si>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</si>
  <si>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</si>
  <si>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</si>
  <si>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</si>
  <si>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</si>
  <si>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</si>
  <si>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</si>
  <si>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</si>
  <si>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</si>
  <si>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</si>
  <si>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</si>
  <si>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</si>
  <si>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</si>
  <si>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</si>
  <si>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</si>
  <si>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</si>
  <si>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</si>
  <si>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</si>
  <si>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</si>
  <si>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</si>
  <si>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</si>
  <si>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</si>
  <si>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</si>
  <si>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</si>
  <si>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</si>
  <si>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</si>
  <si>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</si>
  <si>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</si>
  <si>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</si>
  <si>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</si>
  <si>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</si>
  <si>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</si>
  <si>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</si>
  <si>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</si>
  <si>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</si>
  <si>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</si>
  <si>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</si>
  <si>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</si>
  <si>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</si>
  <si>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</si>
  <si>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</si>
  <si>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</si>
  <si>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</si>
  <si>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</si>
  <si>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</si>
  <si>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</si>
  <si>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</si>
  <si>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</si>
  <si>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</si>
  <si>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</si>
  <si>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</si>
  <si>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</si>
  <si>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</si>
  <si>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</si>
  <si>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</si>
  <si>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</si>
  <si>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</si>
  <si>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</si>
  <si>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</si>
  <si>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</si>
  <si>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</si>
  <si>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</si>
  <si>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</si>
  <si>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</si>
  <si>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</si>
  <si>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</si>
  <si>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</si>
  <si>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</si>
  <si>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 xml:space="preserve">Participim nga donatoret  e jashtme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</si>
</sst>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.0;[Red]#,##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name val="Arial Narrow"/>
      <family val="2"/>
    </font>
    <font>
      <sz val="9"/>
      <color indexed="8"/>
      <name val="Arial"/>
      <family val="2"/>
    </font>
    <font>
      <sz val="9"/>
      <color theme="1"/>
      <name val="Verdana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theme="3" tint="-0.249977111117893"/>
      <name val="Times New Roman"/>
      <family val="1"/>
    </font>
    <font>
      <sz val="11"/>
      <color rgb="FF000000"/>
      <name val="Arial Narrow"/>
      <family val="2"/>
    </font>
    <font>
      <sz val="11"/>
      <color indexed="81"/>
      <name val="Tahoma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1" applyBorder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0" xfId="0" applyBorder="1"/>
    <xf numFmtId="0" fontId="17" fillId="34" borderId="10" xfId="0" applyFont="1" applyFill="1" applyBorder="1"/>
    <xf numFmtId="0" fontId="0" fillId="0" borderId="22" xfId="0" applyBorder="1"/>
    <xf numFmtId="0" fontId="0" fillId="0" borderId="11" xfId="0" applyBorder="1"/>
    <xf numFmtId="0" fontId="17" fillId="34" borderId="29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17" fillId="34" borderId="0" xfId="0" applyFont="1" applyFill="1"/>
    <xf numFmtId="0" fontId="22" fillId="36" borderId="0" xfId="0" applyFont="1" applyFill="1" applyAlignment="1">
      <alignment horizontal="left" vertical="top"/>
    </xf>
    <xf numFmtId="0" fontId="20" fillId="36" borderId="0" xfId="0" applyFont="1" applyFill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20" fillId="35" borderId="0" xfId="0" applyFont="1" applyFill="1" applyAlignment="1">
      <alignment horizontal="left" vertical="top"/>
    </xf>
    <xf numFmtId="0" fontId="22" fillId="37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ill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24" fillId="35" borderId="0" xfId="0" applyFont="1" applyFill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4" xfId="0" applyFont="1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22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7" xfId="0" applyFill="1" applyBorder="1" applyProtection="1"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164" fontId="17" fillId="2" borderId="14" xfId="1" applyNumberFormat="1" applyFont="1" applyFill="1" applyBorder="1" applyAlignment="1" applyProtection="1">
      <alignment horizontal="center" wrapText="1"/>
      <protection hidden="1"/>
    </xf>
    <xf numFmtId="0" fontId="17" fillId="2" borderId="19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0" xfId="0" applyFont="1" applyFill="1" applyBorder="1" applyProtection="1">
      <protection hidden="1"/>
    </xf>
    <xf numFmtId="0" fontId="17" fillId="2" borderId="21" xfId="0" applyFont="1" applyFill="1" applyBorder="1" applyProtection="1">
      <protection hidden="1"/>
    </xf>
    <xf numFmtId="0" fontId="17" fillId="2" borderId="16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0" xfId="0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0" fontId="17" fillId="34" borderId="29" xfId="0" applyFont="1" applyFill="1" applyBorder="1" applyProtection="1">
      <protection hidden="1"/>
    </xf>
    <xf numFmtId="164" fontId="17" fillId="34" borderId="29" xfId="1" applyNumberFormat="1" applyFont="1" applyFill="1" applyBorder="1" applyProtection="1">
      <protection hidden="1"/>
    </xf>
    <xf numFmtId="164" fontId="17" fillId="34" borderId="29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2" borderId="0" xfId="0" applyFill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2" borderId="17" xfId="0" applyFont="1" applyFill="1" applyBorder="1" applyAlignment="1" applyProtection="1">
      <alignment horizontal="left" vertical="center"/>
      <protection hidden="1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21" fillId="0" borderId="10" xfId="1" applyNumberFormat="1" applyFont="1" applyBorder="1" applyAlignment="1">
      <alignment horizontal="right"/>
    </xf>
    <xf numFmtId="4" fontId="0" fillId="0" borderId="10" xfId="1" applyNumberFormat="1" applyFont="1" applyBorder="1" applyProtection="1">
      <protection hidden="1"/>
    </xf>
    <xf numFmtId="4" fontId="0" fillId="0" borderId="10" xfId="0" applyNumberFormat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Border="1" applyProtection="1">
      <protection hidden="1"/>
    </xf>
    <xf numFmtId="164" fontId="21" fillId="0" borderId="10" xfId="1" applyNumberFormat="1" applyFont="1" applyBorder="1" applyProtection="1">
      <protection hidden="1"/>
    </xf>
    <xf numFmtId="164" fontId="33" fillId="0" borderId="10" xfId="1" applyNumberFormat="1" applyFont="1" applyBorder="1" applyAlignment="1" applyProtection="1">
      <alignment horizontal="left"/>
      <protection hidden="1"/>
    </xf>
    <xf numFmtId="0" fontId="17" fillId="2" borderId="12" xfId="0" applyFont="1" applyFill="1" applyBorder="1" applyAlignment="1" applyProtection="1">
      <alignment horizontal="center" wrapText="1"/>
      <protection hidden="1"/>
    </xf>
    <xf numFmtId="0" fontId="23" fillId="2" borderId="23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3" xfId="1" applyNumberFormat="1" applyFont="1" applyBorder="1" applyProtection="1">
      <protection hidden="1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35" fillId="38" borderId="11" xfId="1" applyNumberFormat="1" applyFont="1" applyFill="1" applyBorder="1" applyAlignment="1">
      <alignment horizontal="right"/>
    </xf>
    <xf numFmtId="3" fontId="35" fillId="2" borderId="11" xfId="119" applyNumberFormat="1" applyFont="1" applyFill="1" applyBorder="1" applyAlignment="1">
      <alignment horizontal="right"/>
    </xf>
    <xf numFmtId="3" fontId="35" fillId="38" borderId="11" xfId="119" applyNumberFormat="1" applyFont="1" applyFill="1" applyBorder="1" applyAlignment="1">
      <alignment horizontal="right"/>
    </xf>
    <xf numFmtId="4" fontId="34" fillId="0" borderId="32" xfId="0" applyNumberFormat="1" applyFont="1" applyBorder="1" applyAlignment="1">
      <alignment wrapText="1"/>
    </xf>
    <xf numFmtId="4" fontId="36" fillId="38" borderId="36" xfId="0" applyNumberFormat="1" applyFont="1" applyFill="1" applyBorder="1" applyAlignment="1">
      <alignment vertical="center" wrapText="1"/>
    </xf>
    <xf numFmtId="4" fontId="21" fillId="2" borderId="29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32" fillId="0" borderId="12" xfId="0" applyNumberFormat="1" applyFont="1" applyBorder="1"/>
    <xf numFmtId="4" fontId="0" fillId="0" borderId="37" xfId="1" applyNumberFormat="1" applyFont="1" applyFill="1" applyBorder="1" applyProtection="1">
      <protection hidden="1"/>
    </xf>
    <xf numFmtId="3" fontId="0" fillId="2" borderId="0" xfId="0" applyNumberFormat="1" applyFill="1"/>
    <xf numFmtId="4" fontId="0" fillId="0" borderId="0" xfId="0" applyNumberFormat="1"/>
    <xf numFmtId="4" fontId="0" fillId="2" borderId="0" xfId="0" applyNumberFormat="1" applyFill="1"/>
    <xf numFmtId="3" fontId="0" fillId="0" borderId="10" xfId="1" applyNumberFormat="1" applyFont="1" applyBorder="1" applyAlignment="1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0" fontId="21" fillId="0" borderId="10" xfId="0" applyFont="1" applyBorder="1"/>
    <xf numFmtId="0" fontId="21" fillId="2" borderId="0" xfId="0" applyFont="1" applyFill="1"/>
    <xf numFmtId="3" fontId="38" fillId="0" borderId="10" xfId="1" applyNumberFormat="1" applyFont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4" fontId="35" fillId="0" borderId="32" xfId="0" applyNumberFormat="1" applyFont="1" applyBorder="1" applyAlignment="1">
      <alignment wrapText="1"/>
    </xf>
    <xf numFmtId="3" fontId="35" fillId="0" borderId="10" xfId="1" applyNumberFormat="1" applyFont="1" applyBorder="1" applyAlignment="1">
      <alignment horizontal="right"/>
    </xf>
    <xf numFmtId="3" fontId="38" fillId="0" borderId="11" xfId="1" applyNumberFormat="1" applyFont="1" applyBorder="1" applyAlignment="1">
      <alignment horizontal="right"/>
    </xf>
    <xf numFmtId="3" fontId="38" fillId="2" borderId="0" xfId="0" applyNumberFormat="1" applyFont="1" applyFill="1" applyAlignment="1">
      <alignment horizontal="right"/>
    </xf>
    <xf numFmtId="3" fontId="35" fillId="0" borderId="11" xfId="1" applyNumberFormat="1" applyFont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3" fontId="35" fillId="0" borderId="32" xfId="0" applyNumberFormat="1" applyFont="1" applyBorder="1" applyAlignment="1">
      <alignment wrapText="1"/>
    </xf>
    <xf numFmtId="3" fontId="35" fillId="0" borderId="10" xfId="0" applyNumberFormat="1" applyFont="1" applyBorder="1" applyAlignment="1">
      <alignment horizontal="right"/>
    </xf>
    <xf numFmtId="3" fontId="35" fillId="0" borderId="12" xfId="0" applyNumberFormat="1" applyFont="1" applyBorder="1"/>
    <xf numFmtId="4" fontId="39" fillId="0" borderId="12" xfId="139" applyNumberFormat="1" applyFont="1" applyBorder="1"/>
    <xf numFmtId="4" fontId="35" fillId="0" borderId="12" xfId="139" applyNumberFormat="1" applyFont="1" applyBorder="1" applyAlignment="1">
      <alignment wrapText="1"/>
    </xf>
    <xf numFmtId="4" fontId="35" fillId="0" borderId="12" xfId="0" applyNumberFormat="1" applyFont="1" applyBorder="1"/>
    <xf numFmtId="4" fontId="36" fillId="38" borderId="36" xfId="0" applyNumberFormat="1" applyFont="1" applyFill="1" applyBorder="1" applyAlignment="1">
      <alignment horizontal="right" vertical="center" wrapText="1"/>
    </xf>
    <xf numFmtId="164" fontId="15" fillId="0" borderId="10" xfId="1" applyNumberFormat="1" applyFont="1" applyBorder="1" applyProtection="1">
      <protection hidden="1"/>
    </xf>
    <xf numFmtId="3" fontId="37" fillId="0" borderId="0" xfId="0" applyNumberFormat="1" applyFont="1"/>
    <xf numFmtId="3" fontId="21" fillId="0" borderId="10" xfId="1" applyNumberFormat="1" applyFont="1" applyBorder="1" applyAlignment="1" applyProtection="1">
      <protection hidden="1"/>
    </xf>
    <xf numFmtId="3" fontId="0" fillId="0" borderId="0" xfId="0" applyNumberFormat="1"/>
    <xf numFmtId="3" fontId="21" fillId="0" borderId="10" xfId="1" applyNumberFormat="1" applyFont="1" applyFill="1" applyBorder="1" applyAlignment="1" applyProtection="1">
      <protection hidden="1"/>
    </xf>
    <xf numFmtId="4" fontId="40" fillId="38" borderId="38" xfId="0" applyNumberFormat="1" applyFont="1" applyFill="1" applyBorder="1" applyAlignment="1">
      <alignment vertical="center" wrapText="1"/>
    </xf>
    <xf numFmtId="3" fontId="0" fillId="0" borderId="22" xfId="1" applyNumberFormat="1" applyFont="1" applyBorder="1" applyProtection="1">
      <protection hidden="1"/>
    </xf>
    <xf numFmtId="3" fontId="0" fillId="0" borderId="22" xfId="1" applyNumberFormat="1" applyFont="1" applyFill="1" applyBorder="1" applyProtection="1">
      <protection hidden="1"/>
    </xf>
    <xf numFmtId="3" fontId="21" fillId="0" borderId="22" xfId="1" applyNumberFormat="1" applyFont="1" applyFill="1" applyBorder="1" applyProtection="1">
      <protection hidden="1"/>
    </xf>
    <xf numFmtId="3" fontId="21" fillId="0" borderId="22" xfId="1" applyNumberFormat="1" applyFont="1" applyBorder="1" applyProtection="1">
      <protection hidden="1"/>
    </xf>
    <xf numFmtId="3" fontId="0" fillId="0" borderId="12" xfId="0" applyNumberFormat="1" applyBorder="1" applyProtection="1">
      <protection hidden="1"/>
    </xf>
    <xf numFmtId="3" fontId="0" fillId="0" borderId="12" xfId="1" applyNumberFormat="1" applyFont="1" applyBorder="1" applyProtection="1">
      <protection hidden="1"/>
    </xf>
    <xf numFmtId="3" fontId="0" fillId="0" borderId="41" xfId="1" applyNumberFormat="1" applyFont="1" applyBorder="1" applyProtection="1">
      <protection hidden="1"/>
    </xf>
    <xf numFmtId="4" fontId="0" fillId="0" borderId="12" xfId="0" applyNumberFormat="1" applyBorder="1"/>
    <xf numFmtId="3" fontId="0" fillId="0" borderId="12" xfId="1" applyNumberFormat="1" applyFont="1" applyFill="1" applyBorder="1" applyProtection="1">
      <protection hidden="1"/>
    </xf>
    <xf numFmtId="164" fontId="0" fillId="0" borderId="41" xfId="1" applyNumberFormat="1" applyFont="1" applyBorder="1" applyProtection="1">
      <protection hidden="1"/>
    </xf>
    <xf numFmtId="3" fontId="21" fillId="0" borderId="12" xfId="1" applyNumberFormat="1" applyFont="1" applyFill="1" applyBorder="1" applyProtection="1">
      <protection hidden="1"/>
    </xf>
    <xf numFmtId="0" fontId="0" fillId="0" borderId="12" xfId="0" applyBorder="1" applyProtection="1">
      <protection hidden="1"/>
    </xf>
    <xf numFmtId="4" fontId="40" fillId="38" borderId="12" xfId="0" applyNumberFormat="1" applyFont="1" applyFill="1" applyBorder="1" applyAlignment="1">
      <alignment vertical="center" wrapText="1"/>
    </xf>
    <xf numFmtId="3" fontId="37" fillId="0" borderId="12" xfId="0" applyNumberFormat="1" applyFont="1" applyBorder="1"/>
    <xf numFmtId="3" fontId="0" fillId="0" borderId="25" xfId="1" applyNumberFormat="1" applyFont="1" applyBorder="1" applyProtection="1">
      <protection hidden="1"/>
    </xf>
    <xf numFmtId="164" fontId="0" fillId="0" borderId="40" xfId="1" applyNumberFormat="1" applyFont="1" applyBorder="1" applyProtection="1">
      <protection hidden="1"/>
    </xf>
    <xf numFmtId="4" fontId="38" fillId="0" borderId="10" xfId="1" applyNumberFormat="1" applyFont="1" applyBorder="1" applyAlignment="1">
      <alignment horizontal="right"/>
    </xf>
    <xf numFmtId="4" fontId="21" fillId="0" borderId="0" xfId="0" applyNumberFormat="1" applyFont="1"/>
    <xf numFmtId="4" fontId="41" fillId="38" borderId="42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" fontId="0" fillId="0" borderId="0" xfId="0" applyNumberFormat="1" applyProtection="1">
      <protection hidden="1"/>
    </xf>
    <xf numFmtId="4" fontId="35" fillId="0" borderId="0" xfId="0" applyNumberFormat="1" applyFont="1" applyAlignment="1">
      <alignment wrapText="1"/>
    </xf>
    <xf numFmtId="4" fontId="35" fillId="0" borderId="0" xfId="0" applyNumberFormat="1" applyFont="1"/>
    <xf numFmtId="3" fontId="35" fillId="0" borderId="12" xfId="139" applyNumberFormat="1" applyFont="1" applyBorder="1"/>
    <xf numFmtId="3" fontId="35" fillId="0" borderId="12" xfId="139" applyNumberFormat="1" applyFont="1" applyBorder="1" applyAlignment="1">
      <alignment wrapText="1"/>
    </xf>
    <xf numFmtId="3" fontId="0" fillId="0" borderId="12" xfId="0" applyNumberFormat="1" applyBorder="1"/>
    <xf numFmtId="3" fontId="35" fillId="0" borderId="0" xfId="0" applyNumberFormat="1" applyFont="1"/>
    <xf numFmtId="3" fontId="21" fillId="0" borderId="10" xfId="1" applyNumberFormat="1" applyFont="1" applyBorder="1" applyAlignment="1" applyProtection="1">
      <alignment horizontal="right"/>
      <protection hidden="1"/>
    </xf>
    <xf numFmtId="3" fontId="40" fillId="38" borderId="12" xfId="0" applyNumberFormat="1" applyFont="1" applyFill="1" applyBorder="1" applyAlignment="1">
      <alignment vertical="center" wrapText="1"/>
    </xf>
    <xf numFmtId="3" fontId="40" fillId="38" borderId="38" xfId="0" applyNumberFormat="1" applyFont="1" applyFill="1" applyBorder="1" applyAlignment="1">
      <alignment vertical="center" wrapText="1"/>
    </xf>
    <xf numFmtId="3" fontId="0" fillId="0" borderId="10" xfId="1" applyNumberFormat="1" applyFont="1" applyBorder="1" applyAlignment="1" applyProtection="1">
      <alignment horizontal="right"/>
      <protection hidden="1"/>
    </xf>
    <xf numFmtId="3" fontId="0" fillId="0" borderId="40" xfId="1" applyNumberFormat="1" applyFont="1" applyBorder="1" applyProtection="1">
      <protection hidden="1"/>
    </xf>
    <xf numFmtId="3" fontId="36" fillId="38" borderId="36" xfId="0" applyNumberFormat="1" applyFont="1" applyFill="1" applyBorder="1" applyAlignment="1">
      <alignment vertical="center" wrapText="1"/>
    </xf>
    <xf numFmtId="3" fontId="21" fillId="2" borderId="29" xfId="1" applyNumberFormat="1" applyFont="1" applyFill="1" applyBorder="1" applyAlignment="1" applyProtection="1">
      <protection hidden="1"/>
    </xf>
    <xf numFmtId="4" fontId="1" fillId="2" borderId="39" xfId="0" applyNumberFormat="1" applyFont="1" applyFill="1" applyBorder="1"/>
    <xf numFmtId="4" fontId="1" fillId="0" borderId="32" xfId="0" applyNumberFormat="1" applyFont="1" applyBorder="1"/>
    <xf numFmtId="43" fontId="42" fillId="0" borderId="12" xfId="1" applyFont="1" applyFill="1" applyBorder="1" applyAlignment="1">
      <alignment horizontal="right" vertical="center" wrapText="1"/>
    </xf>
    <xf numFmtId="43" fontId="43" fillId="0" borderId="12" xfId="1" applyFont="1" applyFill="1" applyBorder="1" applyAlignment="1">
      <alignment horizontal="right" vertical="center" wrapText="1"/>
    </xf>
    <xf numFmtId="3" fontId="1" fillId="0" borderId="10" xfId="1" applyNumberFormat="1" applyFont="1" applyBorder="1" applyAlignment="1">
      <alignment horizontal="right"/>
    </xf>
    <xf numFmtId="3" fontId="21" fillId="0" borderId="12" xfId="0" applyNumberFormat="1" applyFont="1" applyBorder="1"/>
    <xf numFmtId="3" fontId="1" fillId="0" borderId="10" xfId="1" applyNumberFormat="1" applyFont="1" applyBorder="1"/>
    <xf numFmtId="165" fontId="35" fillId="2" borderId="34" xfId="1" applyNumberFormat="1" applyFont="1" applyFill="1" applyBorder="1" applyAlignment="1">
      <alignment horizontal="right"/>
    </xf>
    <xf numFmtId="165" fontId="35" fillId="2" borderId="35" xfId="0" applyNumberFormat="1" applyFont="1" applyFill="1" applyBorder="1" applyAlignment="1">
      <alignment horizontal="right"/>
    </xf>
    <xf numFmtId="4" fontId="1" fillId="0" borderId="12" xfId="0" applyNumberFormat="1" applyFont="1" applyBorder="1"/>
    <xf numFmtId="4" fontId="1" fillId="0" borderId="0" xfId="0" applyNumberFormat="1" applyFont="1"/>
    <xf numFmtId="3" fontId="44" fillId="2" borderId="13" xfId="0" applyNumberFormat="1" applyFont="1" applyFill="1" applyBorder="1" applyAlignment="1">
      <alignment horizontal="right"/>
    </xf>
    <xf numFmtId="3" fontId="1" fillId="0" borderId="12" xfId="0" applyNumberFormat="1" applyFont="1" applyBorder="1"/>
    <xf numFmtId="3" fontId="1" fillId="0" borderId="32" xfId="0" applyNumberFormat="1" applyFont="1" applyBorder="1"/>
    <xf numFmtId="3" fontId="1" fillId="2" borderId="32" xfId="0" applyNumberFormat="1" applyFont="1" applyFill="1" applyBorder="1"/>
    <xf numFmtId="3" fontId="1" fillId="2" borderId="0" xfId="0" applyNumberFormat="1" applyFont="1" applyFill="1"/>
    <xf numFmtId="3" fontId="1" fillId="2" borderId="39" xfId="0" applyNumberFormat="1" applyFont="1" applyFill="1" applyBorder="1"/>
    <xf numFmtId="3" fontId="42" fillId="0" borderId="12" xfId="1" applyNumberFormat="1" applyFont="1" applyFill="1" applyBorder="1" applyAlignment="1">
      <alignment horizontal="right" vertical="center" wrapText="1"/>
    </xf>
    <xf numFmtId="3" fontId="43" fillId="0" borderId="12" xfId="1" applyNumberFormat="1" applyFont="1" applyFill="1" applyBorder="1" applyAlignment="1">
      <alignment horizontal="right" vertical="center" wrapText="1"/>
    </xf>
    <xf numFmtId="4" fontId="1" fillId="2" borderId="32" xfId="0" applyNumberFormat="1" applyFont="1" applyFill="1" applyBorder="1"/>
    <xf numFmtId="4" fontId="0" fillId="2" borderId="32" xfId="0" applyNumberFormat="1" applyFill="1" applyBorder="1"/>
    <xf numFmtId="4" fontId="46" fillId="2" borderId="12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34" borderId="10" xfId="0" applyFill="1" applyBorder="1"/>
    <xf numFmtId="3" fontId="1" fillId="34" borderId="10" xfId="1" applyNumberFormat="1" applyFont="1" applyFill="1" applyBorder="1"/>
    <xf numFmtId="165" fontId="29" fillId="2" borderId="12" xfId="0" applyNumberFormat="1" applyFont="1" applyFill="1" applyBorder="1" applyAlignment="1">
      <alignment vertical="center" wrapText="1"/>
    </xf>
    <xf numFmtId="165" fontId="29" fillId="2" borderId="12" xfId="0" applyNumberFormat="1" applyFont="1" applyFill="1" applyBorder="1" applyAlignment="1">
      <alignment horizontal="right" vertical="center" wrapText="1"/>
    </xf>
    <xf numFmtId="165" fontId="47" fillId="39" borderId="12" xfId="0" applyNumberFormat="1" applyFont="1" applyFill="1" applyBorder="1" applyAlignment="1">
      <alignment vertical="center"/>
    </xf>
    <xf numFmtId="165" fontId="29" fillId="2" borderId="12" xfId="1" applyNumberFormat="1" applyFont="1" applyFill="1" applyBorder="1" applyAlignment="1">
      <alignment vertical="center"/>
    </xf>
    <xf numFmtId="165" fontId="47" fillId="2" borderId="12" xfId="0" applyNumberFormat="1" applyFont="1" applyFill="1" applyBorder="1" applyAlignment="1">
      <alignment vertical="center" wrapText="1"/>
    </xf>
    <xf numFmtId="165" fontId="29" fillId="2" borderId="12" xfId="0" applyNumberFormat="1" applyFont="1" applyFill="1" applyBorder="1" applyAlignment="1">
      <alignment vertical="center"/>
    </xf>
    <xf numFmtId="165" fontId="47" fillId="2" borderId="12" xfId="0" applyNumberFormat="1" applyFont="1" applyFill="1" applyBorder="1" applyAlignment="1">
      <alignment horizontal="right" vertical="center" wrapText="1"/>
    </xf>
    <xf numFmtId="165" fontId="48" fillId="2" borderId="12" xfId="0" applyNumberFormat="1" applyFont="1" applyFill="1" applyBorder="1"/>
    <xf numFmtId="165" fontId="48" fillId="0" borderId="12" xfId="0" applyNumberFormat="1" applyFont="1" applyBorder="1"/>
    <xf numFmtId="164" fontId="17" fillId="34" borderId="46" xfId="1" applyNumberFormat="1" applyFont="1" applyFill="1" applyBorder="1" applyProtection="1">
      <protection hidden="1"/>
    </xf>
    <xf numFmtId="164" fontId="17" fillId="34" borderId="46" xfId="1" applyNumberFormat="1" applyFont="1" applyFill="1" applyBorder="1" applyAlignment="1" applyProtection="1">
      <alignment horizontal="center"/>
      <protection hidden="1"/>
    </xf>
    <xf numFmtId="3" fontId="0" fillId="0" borderId="33" xfId="1" applyNumberFormat="1" applyFont="1" applyBorder="1" applyProtection="1">
      <protection hidden="1"/>
    </xf>
    <xf numFmtId="3" fontId="21" fillId="2" borderId="33" xfId="1" applyNumberFormat="1" applyFont="1" applyFill="1" applyBorder="1" applyAlignment="1" applyProtection="1">
      <protection hidden="1"/>
    </xf>
    <xf numFmtId="4" fontId="0" fillId="0" borderId="33" xfId="0" applyNumberFormat="1" applyBorder="1"/>
    <xf numFmtId="3" fontId="21" fillId="0" borderId="33" xfId="1" applyNumberFormat="1" applyFont="1" applyBorder="1" applyAlignment="1" applyProtection="1">
      <protection hidden="1"/>
    </xf>
    <xf numFmtId="3" fontId="0" fillId="0" borderId="33" xfId="0" applyNumberFormat="1" applyBorder="1" applyProtection="1">
      <protection hidden="1"/>
    </xf>
    <xf numFmtId="3" fontId="21" fillId="2" borderId="10" xfId="1" applyNumberFormat="1" applyFont="1" applyFill="1" applyBorder="1" applyAlignment="1" applyProtection="1">
      <protection hidden="1"/>
    </xf>
    <xf numFmtId="4" fontId="0" fillId="0" borderId="10" xfId="0" applyNumberFormat="1" applyBorder="1"/>
    <xf numFmtId="3" fontId="0" fillId="0" borderId="10" xfId="0" applyNumberFormat="1" applyBorder="1"/>
    <xf numFmtId="3" fontId="21" fillId="0" borderId="10" xfId="1" applyNumberFormat="1" applyFont="1" applyFill="1" applyBorder="1" applyProtection="1">
      <protection hidden="1"/>
    </xf>
    <xf numFmtId="3" fontId="40" fillId="38" borderId="10" xfId="0" applyNumberFormat="1" applyFont="1" applyFill="1" applyBorder="1" applyAlignment="1">
      <alignment vertical="center" wrapText="1"/>
    </xf>
    <xf numFmtId="3" fontId="37" fillId="0" borderId="10" xfId="0" applyNumberFormat="1" applyFont="1" applyBorder="1"/>
    <xf numFmtId="3" fontId="0" fillId="0" borderId="10" xfId="0" applyNumberFormat="1" applyBorder="1" applyAlignment="1" applyProtection="1">
      <alignment horizontal="right"/>
      <protection hidden="1"/>
    </xf>
    <xf numFmtId="4" fontId="21" fillId="2" borderId="10" xfId="1" applyNumberFormat="1" applyFont="1" applyFill="1" applyBorder="1" applyAlignment="1" applyProtection="1">
      <protection hidden="1"/>
    </xf>
    <xf numFmtId="3" fontId="36" fillId="38" borderId="10" xfId="0" applyNumberFormat="1" applyFont="1" applyFill="1" applyBorder="1" applyAlignment="1">
      <alignment vertical="center" wrapText="1"/>
    </xf>
    <xf numFmtId="4" fontId="0" fillId="0" borderId="10" xfId="1" applyNumberFormat="1" applyFont="1" applyFill="1" applyBorder="1" applyProtection="1">
      <protection hidden="1"/>
    </xf>
    <xf numFmtId="4" fontId="41" fillId="38" borderId="10" xfId="0" applyNumberFormat="1" applyFont="1" applyFill="1" applyBorder="1" applyAlignment="1">
      <alignment vertical="center" wrapText="1"/>
    </xf>
    <xf numFmtId="4" fontId="36" fillId="38" borderId="10" xfId="0" applyNumberFormat="1" applyFont="1" applyFill="1" applyBorder="1" applyAlignment="1">
      <alignment horizontal="right" vertical="center" wrapText="1"/>
    </xf>
    <xf numFmtId="4" fontId="35" fillId="2" borderId="10" xfId="0" applyNumberFormat="1" applyFont="1" applyFill="1" applyBorder="1" applyAlignment="1">
      <alignment horizontal="right"/>
    </xf>
    <xf numFmtId="4" fontId="35" fillId="0" borderId="10" xfId="1" applyNumberFormat="1" applyFont="1" applyBorder="1" applyAlignment="1">
      <alignment horizontal="right"/>
    </xf>
    <xf numFmtId="165" fontId="38" fillId="0" borderId="0" xfId="0" applyNumberFormat="1" applyFont="1"/>
    <xf numFmtId="165" fontId="46" fillId="41" borderId="0" xfId="0" applyNumberFormat="1" applyFont="1" applyFill="1" applyAlignment="1">
      <alignment vertical="center"/>
    </xf>
    <xf numFmtId="166" fontId="21" fillId="2" borderId="0" xfId="0" applyNumberFormat="1" applyFont="1" applyFill="1"/>
    <xf numFmtId="165" fontId="46" fillId="40" borderId="0" xfId="0" applyNumberFormat="1" applyFont="1" applyFill="1" applyAlignment="1">
      <alignment horizontal="right" vertical="center"/>
    </xf>
    <xf numFmtId="165" fontId="48" fillId="0" borderId="0" xfId="0" applyNumberFormat="1" applyFont="1"/>
    <xf numFmtId="165" fontId="48" fillId="2" borderId="0" xfId="0" applyNumberFormat="1" applyFont="1" applyFill="1"/>
    <xf numFmtId="164" fontId="23" fillId="34" borderId="46" xfId="1" applyNumberFormat="1" applyFont="1" applyFill="1" applyBorder="1" applyAlignment="1" applyProtection="1">
      <alignment horizontal="center"/>
      <protection hidden="1"/>
    </xf>
    <xf numFmtId="4" fontId="0" fillId="2" borderId="39" xfId="0" applyNumberFormat="1" applyFill="1" applyBorder="1"/>
    <xf numFmtId="165" fontId="29" fillId="2" borderId="13" xfId="0" applyNumberFormat="1" applyFont="1" applyFill="1" applyBorder="1" applyAlignment="1">
      <alignment vertical="center"/>
    </xf>
    <xf numFmtId="3" fontId="0" fillId="2" borderId="32" xfId="0" applyNumberFormat="1" applyFill="1" applyBorder="1"/>
    <xf numFmtId="3" fontId="0" fillId="2" borderId="39" xfId="0" applyNumberFormat="1" applyFill="1" applyBorder="1"/>
    <xf numFmtId="4" fontId="29" fillId="0" borderId="13" xfId="0" applyNumberFormat="1" applyFont="1" applyBorder="1" applyAlignment="1">
      <alignment vertical="center"/>
    </xf>
    <xf numFmtId="4" fontId="49" fillId="38" borderId="36" xfId="0" applyNumberFormat="1" applyFont="1" applyFill="1" applyBorder="1" applyAlignment="1">
      <alignment horizontal="right" vertical="center" wrapText="1"/>
    </xf>
    <xf numFmtId="165" fontId="29" fillId="2" borderId="12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Protection="1">
      <protection hidden="1"/>
    </xf>
    <xf numFmtId="165" fontId="50" fillId="2" borderId="12" xfId="0" applyNumberFormat="1" applyFont="1" applyFill="1" applyBorder="1" applyAlignment="1">
      <alignment vertical="center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/>
      <protection hidden="1"/>
    </xf>
    <xf numFmtId="0" fontId="23" fillId="2" borderId="14" xfId="0" applyFont="1" applyFill="1" applyBorder="1" applyAlignment="1" applyProtection="1">
      <alignment horizontal="center" wrapText="1"/>
      <protection hidden="1"/>
    </xf>
    <xf numFmtId="0" fontId="23" fillId="2" borderId="23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 xr:uid="{00000000-0005-0000-0000-000001000000}"/>
    <cellStyle name="20% - Accent1 2 2" xfId="48" xr:uid="{00000000-0005-0000-0000-000002000000}"/>
    <cellStyle name="20% - Accent1 2 3" xfId="49" xr:uid="{00000000-0005-0000-0000-000003000000}"/>
    <cellStyle name="20% - Accent1 2 4" xfId="50" xr:uid="{00000000-0005-0000-0000-000004000000}"/>
    <cellStyle name="20% - Accent1 2 5" xfId="51" xr:uid="{00000000-0005-0000-0000-000005000000}"/>
    <cellStyle name="20% - Accent1 2 6" xfId="52" xr:uid="{00000000-0005-0000-0000-000006000000}"/>
    <cellStyle name="20% - Accent2" xfId="27" builtinId="34" customBuiltin="1"/>
    <cellStyle name="20% - Accent2 2" xfId="53" xr:uid="{00000000-0005-0000-0000-000008000000}"/>
    <cellStyle name="20% - Accent2 2 2" xfId="54" xr:uid="{00000000-0005-0000-0000-000009000000}"/>
    <cellStyle name="20% - Accent2 2 3" xfId="55" xr:uid="{00000000-0005-0000-0000-00000A000000}"/>
    <cellStyle name="20% - Accent2 2 4" xfId="56" xr:uid="{00000000-0005-0000-0000-00000B000000}"/>
    <cellStyle name="20% - Accent2 2 5" xfId="57" xr:uid="{00000000-0005-0000-0000-00000C000000}"/>
    <cellStyle name="20% - Accent2 2 6" xfId="58" xr:uid="{00000000-0005-0000-0000-00000D000000}"/>
    <cellStyle name="20% - Accent3" xfId="31" builtinId="38" customBuiltin="1"/>
    <cellStyle name="20% - Accent3 2" xfId="59" xr:uid="{00000000-0005-0000-0000-00000F000000}"/>
    <cellStyle name="20% - Accent3 2 2" xfId="60" xr:uid="{00000000-0005-0000-0000-000010000000}"/>
    <cellStyle name="20% - Accent3 2 3" xfId="61" xr:uid="{00000000-0005-0000-0000-000011000000}"/>
    <cellStyle name="20% - Accent3 2 4" xfId="62" xr:uid="{00000000-0005-0000-0000-000012000000}"/>
    <cellStyle name="20% - Accent3 2 5" xfId="63" xr:uid="{00000000-0005-0000-0000-000013000000}"/>
    <cellStyle name="20% - Accent3 2 6" xfId="64" xr:uid="{00000000-0005-0000-0000-000014000000}"/>
    <cellStyle name="20% - Accent4" xfId="35" builtinId="42" customBuiltin="1"/>
    <cellStyle name="20% - Accent4 2" xfId="65" xr:uid="{00000000-0005-0000-0000-000016000000}"/>
    <cellStyle name="20% - Accent4 2 2" xfId="66" xr:uid="{00000000-0005-0000-0000-000017000000}"/>
    <cellStyle name="20% - Accent4 2 3" xfId="67" xr:uid="{00000000-0005-0000-0000-000018000000}"/>
    <cellStyle name="20% - Accent4 2 4" xfId="68" xr:uid="{00000000-0005-0000-0000-000019000000}"/>
    <cellStyle name="20% - Accent4 2 5" xfId="69" xr:uid="{00000000-0005-0000-0000-00001A000000}"/>
    <cellStyle name="20% - Accent4 2 6" xfId="70" xr:uid="{00000000-0005-0000-0000-00001B000000}"/>
    <cellStyle name="20% - Accent5" xfId="39" builtinId="46" customBuiltin="1"/>
    <cellStyle name="20% - Accent5 2" xfId="71" xr:uid="{00000000-0005-0000-0000-00001D000000}"/>
    <cellStyle name="20% - Accent5 2 2" xfId="72" xr:uid="{00000000-0005-0000-0000-00001E000000}"/>
    <cellStyle name="20% - Accent5 2 3" xfId="73" xr:uid="{00000000-0005-0000-0000-00001F000000}"/>
    <cellStyle name="20% - Accent5 2 4" xfId="74" xr:uid="{00000000-0005-0000-0000-000020000000}"/>
    <cellStyle name="20% - Accent5 2 5" xfId="75" xr:uid="{00000000-0005-0000-0000-000021000000}"/>
    <cellStyle name="20% - Accent5 2 6" xfId="76" xr:uid="{00000000-0005-0000-0000-000022000000}"/>
    <cellStyle name="20% - Accent6" xfId="43" builtinId="50" customBuiltin="1"/>
    <cellStyle name="20% - Accent6 2" xfId="77" xr:uid="{00000000-0005-0000-0000-000024000000}"/>
    <cellStyle name="20% - Accent6 2 2" xfId="78" xr:uid="{00000000-0005-0000-0000-000025000000}"/>
    <cellStyle name="20% - Accent6 2 3" xfId="79" xr:uid="{00000000-0005-0000-0000-000026000000}"/>
    <cellStyle name="20% - Accent6 2 4" xfId="80" xr:uid="{00000000-0005-0000-0000-000027000000}"/>
    <cellStyle name="20% - Accent6 2 5" xfId="81" xr:uid="{00000000-0005-0000-0000-000028000000}"/>
    <cellStyle name="20% - Accent6 2 6" xfId="82" xr:uid="{00000000-0005-0000-0000-000029000000}"/>
    <cellStyle name="40% - Accent1" xfId="24" builtinId="31" customBuiltin="1"/>
    <cellStyle name="40% - Accent1 2" xfId="83" xr:uid="{00000000-0005-0000-0000-00002B000000}"/>
    <cellStyle name="40% - Accent1 2 2" xfId="84" xr:uid="{00000000-0005-0000-0000-00002C000000}"/>
    <cellStyle name="40% - Accent1 2 3" xfId="85" xr:uid="{00000000-0005-0000-0000-00002D000000}"/>
    <cellStyle name="40% - Accent1 2 4" xfId="86" xr:uid="{00000000-0005-0000-0000-00002E000000}"/>
    <cellStyle name="40% - Accent1 2 5" xfId="87" xr:uid="{00000000-0005-0000-0000-00002F000000}"/>
    <cellStyle name="40% - Accent1 2 6" xfId="88" xr:uid="{00000000-0005-0000-0000-000030000000}"/>
    <cellStyle name="40% - Accent2" xfId="28" builtinId="35" customBuiltin="1"/>
    <cellStyle name="40% - Accent2 2" xfId="89" xr:uid="{00000000-0005-0000-0000-000032000000}"/>
    <cellStyle name="40% - Accent2 2 2" xfId="90" xr:uid="{00000000-0005-0000-0000-000033000000}"/>
    <cellStyle name="40% - Accent2 2 3" xfId="91" xr:uid="{00000000-0005-0000-0000-000034000000}"/>
    <cellStyle name="40% - Accent2 2 4" xfId="92" xr:uid="{00000000-0005-0000-0000-000035000000}"/>
    <cellStyle name="40% - Accent2 2 5" xfId="93" xr:uid="{00000000-0005-0000-0000-000036000000}"/>
    <cellStyle name="40% - Accent2 2 6" xfId="94" xr:uid="{00000000-0005-0000-0000-000037000000}"/>
    <cellStyle name="40% - Accent3" xfId="32" builtinId="39" customBuiltin="1"/>
    <cellStyle name="40% - Accent3 2" xfId="95" xr:uid="{00000000-0005-0000-0000-000039000000}"/>
    <cellStyle name="40% - Accent3 2 2" xfId="96" xr:uid="{00000000-0005-0000-0000-00003A000000}"/>
    <cellStyle name="40% - Accent3 2 3" xfId="97" xr:uid="{00000000-0005-0000-0000-00003B000000}"/>
    <cellStyle name="40% - Accent3 2 4" xfId="98" xr:uid="{00000000-0005-0000-0000-00003C000000}"/>
    <cellStyle name="40% - Accent3 2 5" xfId="99" xr:uid="{00000000-0005-0000-0000-00003D000000}"/>
    <cellStyle name="40% - Accent3 2 6" xfId="100" xr:uid="{00000000-0005-0000-0000-00003E000000}"/>
    <cellStyle name="40% - Accent4" xfId="36" builtinId="43" customBuiltin="1"/>
    <cellStyle name="40% - Accent4 2" xfId="101" xr:uid="{00000000-0005-0000-0000-000040000000}"/>
    <cellStyle name="40% - Accent4 2 2" xfId="102" xr:uid="{00000000-0005-0000-0000-000041000000}"/>
    <cellStyle name="40% - Accent4 2 3" xfId="103" xr:uid="{00000000-0005-0000-0000-000042000000}"/>
    <cellStyle name="40% - Accent4 2 4" xfId="104" xr:uid="{00000000-0005-0000-0000-000043000000}"/>
    <cellStyle name="40% - Accent4 2 5" xfId="105" xr:uid="{00000000-0005-0000-0000-000044000000}"/>
    <cellStyle name="40% - Accent4 2 6" xfId="106" xr:uid="{00000000-0005-0000-0000-000045000000}"/>
    <cellStyle name="40% - Accent5" xfId="40" builtinId="47" customBuiltin="1"/>
    <cellStyle name="40% - Accent5 2" xfId="107" xr:uid="{00000000-0005-0000-0000-000047000000}"/>
    <cellStyle name="40% - Accent5 2 2" xfId="108" xr:uid="{00000000-0005-0000-0000-000048000000}"/>
    <cellStyle name="40% - Accent5 2 3" xfId="109" xr:uid="{00000000-0005-0000-0000-000049000000}"/>
    <cellStyle name="40% - Accent5 2 4" xfId="110" xr:uid="{00000000-0005-0000-0000-00004A000000}"/>
    <cellStyle name="40% - Accent5 2 5" xfId="111" xr:uid="{00000000-0005-0000-0000-00004B000000}"/>
    <cellStyle name="40% - Accent5 2 6" xfId="112" xr:uid="{00000000-0005-0000-0000-00004C000000}"/>
    <cellStyle name="40% - Accent6" xfId="44" builtinId="51" customBuiltin="1"/>
    <cellStyle name="40% - Accent6 2" xfId="113" xr:uid="{00000000-0005-0000-0000-00004E000000}"/>
    <cellStyle name="40% - Accent6 2 2" xfId="114" xr:uid="{00000000-0005-0000-0000-00004F000000}"/>
    <cellStyle name="40% - Accent6 2 3" xfId="115" xr:uid="{00000000-0005-0000-0000-000050000000}"/>
    <cellStyle name="40% - Accent6 2 4" xfId="116" xr:uid="{00000000-0005-0000-0000-000051000000}"/>
    <cellStyle name="40% - Accent6 2 5" xfId="117" xr:uid="{00000000-0005-0000-0000-000052000000}"/>
    <cellStyle name="40% - Accent6 2 6" xfId="118" xr:uid="{00000000-0005-0000-0000-000053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 xr:uid="{00000000-0005-0000-0000-000064000000}"/>
    <cellStyle name="Comma 2 10" xfId="120" xr:uid="{00000000-0005-0000-0000-000065000000}"/>
    <cellStyle name="Comma 2 11" xfId="121" xr:uid="{00000000-0005-0000-0000-000066000000}"/>
    <cellStyle name="Comma 2 12" xfId="122" xr:uid="{00000000-0005-0000-0000-000067000000}"/>
    <cellStyle name="Comma 2 13" xfId="123" xr:uid="{00000000-0005-0000-0000-000068000000}"/>
    <cellStyle name="Comma 2 14" xfId="124" xr:uid="{00000000-0005-0000-0000-000069000000}"/>
    <cellStyle name="Comma 2 2" xfId="125" xr:uid="{00000000-0005-0000-0000-00006A000000}"/>
    <cellStyle name="Comma 2 3" xfId="126" xr:uid="{00000000-0005-0000-0000-00006B000000}"/>
    <cellStyle name="Comma 2 4" xfId="127" xr:uid="{00000000-0005-0000-0000-00006C000000}"/>
    <cellStyle name="Comma 2 5" xfId="128" xr:uid="{00000000-0005-0000-0000-00006D000000}"/>
    <cellStyle name="Comma 2 6" xfId="129" xr:uid="{00000000-0005-0000-0000-00006E000000}"/>
    <cellStyle name="Comma 2 7" xfId="130" xr:uid="{00000000-0005-0000-0000-00006F000000}"/>
    <cellStyle name="Comma 2 8" xfId="131" xr:uid="{00000000-0005-0000-0000-000070000000}"/>
    <cellStyle name="Comma 2 9" xfId="132" xr:uid="{00000000-0005-0000-0000-000071000000}"/>
    <cellStyle name="Comma 3" xfId="4" xr:uid="{00000000-0005-0000-0000-000072000000}"/>
    <cellStyle name="Comma 6" xfId="133" xr:uid="{00000000-0005-0000-0000-000073000000}"/>
    <cellStyle name="Comma 7" xfId="134" xr:uid="{00000000-0005-0000-0000-000074000000}"/>
    <cellStyle name="Comma 8" xfId="5" xr:uid="{00000000-0005-0000-0000-000075000000}"/>
    <cellStyle name="Comma 9" xfId="135" xr:uid="{00000000-0005-0000-0000-000076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 xr:uid="{00000000-0005-0000-0000-000081000000}"/>
    <cellStyle name="Normal 11 2" xfId="137" xr:uid="{00000000-0005-0000-0000-000082000000}"/>
    <cellStyle name="Normal 12 2" xfId="138" xr:uid="{00000000-0005-0000-0000-000083000000}"/>
    <cellStyle name="Normal 2" xfId="139" xr:uid="{00000000-0005-0000-0000-000084000000}"/>
    <cellStyle name="Normal 2 10" xfId="140" xr:uid="{00000000-0005-0000-0000-000085000000}"/>
    <cellStyle name="Normal 2 11" xfId="141" xr:uid="{00000000-0005-0000-0000-000086000000}"/>
    <cellStyle name="Normal 2 11 2" xfId="142" xr:uid="{00000000-0005-0000-0000-000087000000}"/>
    <cellStyle name="Normal 2 12" xfId="143" xr:uid="{00000000-0005-0000-0000-000088000000}"/>
    <cellStyle name="Normal 2 12 2" xfId="144" xr:uid="{00000000-0005-0000-0000-000089000000}"/>
    <cellStyle name="Normal 2 13" xfId="145" xr:uid="{00000000-0005-0000-0000-00008A000000}"/>
    <cellStyle name="Normal 2 13 2" xfId="146" xr:uid="{00000000-0005-0000-0000-00008B000000}"/>
    <cellStyle name="Normal 2 14" xfId="147" xr:uid="{00000000-0005-0000-0000-00008C000000}"/>
    <cellStyle name="Normal 2 14 2" xfId="148" xr:uid="{00000000-0005-0000-0000-00008D000000}"/>
    <cellStyle name="Normal 2 15" xfId="149" xr:uid="{00000000-0005-0000-0000-00008E000000}"/>
    <cellStyle name="Normal 2 2" xfId="150" xr:uid="{00000000-0005-0000-0000-00008F000000}"/>
    <cellStyle name="Normal 2 3" xfId="151" xr:uid="{00000000-0005-0000-0000-000090000000}"/>
    <cellStyle name="Normal 2 4" xfId="152" xr:uid="{00000000-0005-0000-0000-000091000000}"/>
    <cellStyle name="Normal 2 5" xfId="153" xr:uid="{00000000-0005-0000-0000-000092000000}"/>
    <cellStyle name="Normal 2 6" xfId="154" xr:uid="{00000000-0005-0000-0000-000093000000}"/>
    <cellStyle name="Normal 2 7" xfId="155" xr:uid="{00000000-0005-0000-0000-000094000000}"/>
    <cellStyle name="Normal 2 8" xfId="156" xr:uid="{00000000-0005-0000-0000-000095000000}"/>
    <cellStyle name="Normal 2 9" xfId="157" xr:uid="{00000000-0005-0000-0000-000096000000}"/>
    <cellStyle name="Normal 3" xfId="2" xr:uid="{00000000-0005-0000-0000-000097000000}"/>
    <cellStyle name="Normal 3 2" xfId="158" xr:uid="{00000000-0005-0000-0000-000098000000}"/>
    <cellStyle name="Normal 3 3" xfId="159" xr:uid="{00000000-0005-0000-0000-000099000000}"/>
    <cellStyle name="Normal 3 4" xfId="160" xr:uid="{00000000-0005-0000-0000-00009A000000}"/>
    <cellStyle name="Normal 3 5" xfId="161" xr:uid="{00000000-0005-0000-0000-00009B000000}"/>
    <cellStyle name="Normal 3 6" xfId="162" xr:uid="{00000000-0005-0000-0000-00009C000000}"/>
    <cellStyle name="Normal 3 7" xfId="163" xr:uid="{00000000-0005-0000-0000-00009D000000}"/>
    <cellStyle name="Normal 3 8" xfId="164" xr:uid="{00000000-0005-0000-0000-00009E000000}"/>
    <cellStyle name="Normal 3 9" xfId="165" xr:uid="{00000000-0005-0000-0000-00009F000000}"/>
    <cellStyle name="Normal 4" xfId="3" xr:uid="{00000000-0005-0000-0000-0000A0000000}"/>
    <cellStyle name="Normal 4 2" xfId="167" xr:uid="{00000000-0005-0000-0000-0000A1000000}"/>
    <cellStyle name="Normal 4 3" xfId="166" xr:uid="{00000000-0005-0000-0000-0000A2000000}"/>
    <cellStyle name="Normal 5" xfId="46" xr:uid="{00000000-0005-0000-0000-0000A3000000}"/>
    <cellStyle name="Normal 5 2" xfId="168" xr:uid="{00000000-0005-0000-0000-0000A4000000}"/>
    <cellStyle name="Normal 5 3" xfId="169" xr:uid="{00000000-0005-0000-0000-0000A5000000}"/>
    <cellStyle name="Normal 5 4" xfId="170" xr:uid="{00000000-0005-0000-0000-0000A6000000}"/>
    <cellStyle name="Normal 5 5" xfId="171" xr:uid="{00000000-0005-0000-0000-0000A7000000}"/>
    <cellStyle name="Normal 5 6" xfId="204" xr:uid="{00000000-0005-0000-0000-0000A8000000}"/>
    <cellStyle name="Normal 6" xfId="172" xr:uid="{00000000-0005-0000-0000-0000A9000000}"/>
    <cellStyle name="Normal 7" xfId="205" xr:uid="{00000000-0005-0000-0000-0000AA000000}"/>
    <cellStyle name="Normal 8" xfId="173" xr:uid="{00000000-0005-0000-0000-0000AB000000}"/>
    <cellStyle name="Note 2" xfId="174" xr:uid="{00000000-0005-0000-0000-0000AC000000}"/>
    <cellStyle name="Note 2 2" xfId="175" xr:uid="{00000000-0005-0000-0000-0000AD000000}"/>
    <cellStyle name="Note 3" xfId="176" xr:uid="{00000000-0005-0000-0000-0000AE000000}"/>
    <cellStyle name="Note 3 2" xfId="177" xr:uid="{00000000-0005-0000-0000-0000AF000000}"/>
    <cellStyle name="Note 3 3" xfId="178" xr:uid="{00000000-0005-0000-0000-0000B0000000}"/>
    <cellStyle name="Note 3 4" xfId="179" xr:uid="{00000000-0005-0000-0000-0000B1000000}"/>
    <cellStyle name="Note 3 5" xfId="180" xr:uid="{00000000-0005-0000-0000-0000B2000000}"/>
    <cellStyle name="Note 3 6" xfId="181" xr:uid="{00000000-0005-0000-0000-0000B3000000}"/>
    <cellStyle name="Note 4" xfId="182" xr:uid="{00000000-0005-0000-0000-0000B4000000}"/>
    <cellStyle name="Note 4 2" xfId="183" xr:uid="{00000000-0005-0000-0000-0000B5000000}"/>
    <cellStyle name="Note 5" xfId="184" xr:uid="{00000000-0005-0000-0000-0000B6000000}"/>
    <cellStyle name="Note 6" xfId="185" xr:uid="{00000000-0005-0000-0000-0000B7000000}"/>
    <cellStyle name="Note 7" xfId="186" xr:uid="{00000000-0005-0000-0000-0000B8000000}"/>
    <cellStyle name="Note 8" xfId="187" xr:uid="{00000000-0005-0000-0000-0000B9000000}"/>
    <cellStyle name="Output" xfId="15" builtinId="21" customBuiltin="1"/>
    <cellStyle name="Percent 2" xfId="189" xr:uid="{00000000-0005-0000-0000-0000BB000000}"/>
    <cellStyle name="Percent 2 10" xfId="190" xr:uid="{00000000-0005-0000-0000-0000BC000000}"/>
    <cellStyle name="Percent 2 11" xfId="191" xr:uid="{00000000-0005-0000-0000-0000BD000000}"/>
    <cellStyle name="Percent 2 12" xfId="192" xr:uid="{00000000-0005-0000-0000-0000BE000000}"/>
    <cellStyle name="Percent 2 13" xfId="193" xr:uid="{00000000-0005-0000-0000-0000BF000000}"/>
    <cellStyle name="Percent 2 14" xfId="194" xr:uid="{00000000-0005-0000-0000-0000C0000000}"/>
    <cellStyle name="Percent 2 2" xfId="195" xr:uid="{00000000-0005-0000-0000-0000C1000000}"/>
    <cellStyle name="Percent 2 3" xfId="196" xr:uid="{00000000-0005-0000-0000-0000C2000000}"/>
    <cellStyle name="Percent 2 4" xfId="197" xr:uid="{00000000-0005-0000-0000-0000C3000000}"/>
    <cellStyle name="Percent 2 5" xfId="198" xr:uid="{00000000-0005-0000-0000-0000C4000000}"/>
    <cellStyle name="Percent 2 6" xfId="199" xr:uid="{00000000-0005-0000-0000-0000C5000000}"/>
    <cellStyle name="Percent 2 7" xfId="200" xr:uid="{00000000-0005-0000-0000-0000C6000000}"/>
    <cellStyle name="Percent 2 8" xfId="201" xr:uid="{00000000-0005-0000-0000-0000C7000000}"/>
    <cellStyle name="Percent 2 9" xfId="202" xr:uid="{00000000-0005-0000-0000-0000C8000000}"/>
    <cellStyle name="Percent 3" xfId="188" xr:uid="{00000000-0005-0000-0000-0000C9000000}"/>
    <cellStyle name="Percent 4" xfId="203" xr:uid="{00000000-0005-0000-0000-0000CA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180975</xdr:colOff>
          <xdr:row>0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247650</xdr:rowOff>
        </xdr:from>
        <xdr:to>
          <xdr:col>4</xdr:col>
          <xdr:colOff>123825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0"/>
  <sheetViews>
    <sheetView tabSelected="1" zoomScaleNormal="100" zoomScaleSheetLayoutView="80" workbookViewId="0">
      <pane xSplit="2" ySplit="5" topLeftCell="C19" activePane="bottomRight" state="frozen"/>
      <selection pane="topRight" activeCell="B1" sqref="B1"/>
      <selection pane="bottomLeft" activeCell="A6" sqref="A6"/>
      <selection pane="bottomRight" activeCell="G37" sqref="G37"/>
    </sheetView>
  </sheetViews>
  <sheetFormatPr defaultColWidth="9.140625" defaultRowHeight="15" x14ac:dyDescent="0.25"/>
  <cols>
    <col min="1" max="1" width="5.42578125" style="58" customWidth="1"/>
    <col min="2" max="2" width="15.7109375" style="58" customWidth="1"/>
    <col min="3" max="3" width="13.85546875" style="58" customWidth="1"/>
    <col min="4" max="4" width="14" style="58" customWidth="1"/>
    <col min="5" max="5" width="14" style="77" customWidth="1"/>
    <col min="6" max="6" width="11.42578125" style="58" customWidth="1"/>
    <col min="7" max="7" width="11.28515625" style="58" customWidth="1"/>
    <col min="8" max="8" width="12.28515625" style="58" customWidth="1"/>
    <col min="9" max="9" width="10.5703125" style="58" customWidth="1"/>
    <col min="10" max="10" width="12.140625" style="58" customWidth="1"/>
    <col min="11" max="11" width="12" style="58" customWidth="1"/>
    <col min="12" max="12" width="12.42578125" style="58" customWidth="1"/>
    <col min="13" max="13" width="11.28515625" style="58" customWidth="1"/>
    <col min="14" max="14" width="9.28515625" style="58" customWidth="1"/>
    <col min="15" max="15" width="8.28515625" style="58" customWidth="1"/>
    <col min="16" max="16" width="11.28515625" style="58" customWidth="1"/>
    <col min="17" max="17" width="11" style="58" customWidth="1"/>
    <col min="18" max="18" width="12" style="58" customWidth="1"/>
    <col min="19" max="19" width="12.85546875" style="58" customWidth="1"/>
    <col min="20" max="20" width="9.7109375" style="58" customWidth="1"/>
    <col min="21" max="21" width="10.42578125" style="58" customWidth="1"/>
    <col min="22" max="22" width="9.85546875" style="58" customWidth="1"/>
    <col min="23" max="16384" width="9.140625" style="58"/>
  </cols>
  <sheetData>
    <row r="1" spans="1:22" ht="30.75" customHeight="1" x14ac:dyDescent="0.25">
      <c r="A1" s="55" t="str">
        <f>IF(L!$A$1=1,L!G2,IF(L!$A$1=2,L!G11,L!G21))</f>
        <v>Tabela 1: Pagesat</v>
      </c>
      <c r="B1" s="56"/>
      <c r="C1" s="57"/>
      <c r="D1" s="257" t="s">
        <v>609</v>
      </c>
      <c r="E1" s="59"/>
      <c r="F1" s="57"/>
      <c r="G1" s="57"/>
      <c r="H1" s="57"/>
      <c r="I1" s="57"/>
      <c r="J1" s="57"/>
      <c r="M1" s="78"/>
      <c r="N1"/>
      <c r="O1" s="78"/>
      <c r="P1" s="78"/>
      <c r="R1" s="78"/>
    </row>
    <row r="2" spans="1:22" ht="18.75" customHeight="1" x14ac:dyDescent="0.25">
      <c r="A2" s="84" t="s">
        <v>876</v>
      </c>
      <c r="B2" s="60"/>
      <c r="C2" s="60"/>
      <c r="D2" s="258"/>
      <c r="E2" s="61"/>
      <c r="F2" s="61"/>
      <c r="G2" s="61"/>
      <c r="H2" s="61"/>
      <c r="I2" s="61"/>
      <c r="J2" s="61"/>
      <c r="O2" s="78"/>
    </row>
    <row r="3" spans="1:22" ht="12.75" customHeight="1" x14ac:dyDescent="0.25">
      <c r="A3" s="259"/>
      <c r="B3" s="259"/>
      <c r="C3" s="62"/>
      <c r="D3" s="64"/>
      <c r="E3" s="63"/>
      <c r="F3" s="65"/>
      <c r="G3" s="65"/>
      <c r="H3" s="65"/>
      <c r="I3" s="65"/>
      <c r="J3" s="66"/>
      <c r="K3" s="63"/>
      <c r="L3" s="65"/>
      <c r="M3" s="65"/>
      <c r="N3" s="65"/>
      <c r="O3" s="65"/>
      <c r="P3" s="66"/>
      <c r="Q3" s="63"/>
      <c r="R3" s="65"/>
      <c r="S3" s="65"/>
      <c r="T3" s="65"/>
      <c r="U3" s="65"/>
      <c r="V3" s="66"/>
    </row>
    <row r="4" spans="1:22" ht="12.75" customHeight="1" x14ac:dyDescent="0.25">
      <c r="A4" s="259"/>
      <c r="B4" s="259"/>
      <c r="C4" s="62"/>
      <c r="D4" s="64"/>
      <c r="E4" s="67"/>
      <c r="F4" s="69"/>
      <c r="G4" s="68"/>
      <c r="H4" s="68"/>
      <c r="I4" s="68"/>
      <c r="J4" s="68"/>
      <c r="K4" s="263" t="s">
        <v>868</v>
      </c>
      <c r="L4" s="69"/>
      <c r="M4" s="68"/>
      <c r="N4" s="68"/>
      <c r="O4" s="68"/>
      <c r="P4" s="68"/>
      <c r="Q4" s="261" t="s">
        <v>869</v>
      </c>
      <c r="R4" s="69"/>
      <c r="S4" s="68"/>
      <c r="T4" s="68"/>
      <c r="U4" s="68"/>
      <c r="V4" s="68"/>
    </row>
    <row r="5" spans="1:22" s="71" customFormat="1" ht="57" customHeight="1" x14ac:dyDescent="0.25">
      <c r="A5" s="260"/>
      <c r="B5" s="260"/>
      <c r="C5" s="70" t="str">
        <f>IF(L!$A$1=1,L!I4,IF(L!$A$1=2,L!I13,L!I23))</f>
        <v>Gjithsejt Pagesat</v>
      </c>
      <c r="D5" s="94" t="str">
        <f>IF(L!$A$1=1,L!J4,IF(L!$A$1=2,L!J13,L!J23))</f>
        <v>Shpenzimet</v>
      </c>
      <c r="E5" s="94" t="str">
        <f>IF(L!$A$1=1,L!S4,IF(L!$A$1=2,L!S13,L!S23))</f>
        <v>Qeveria Lokale</v>
      </c>
      <c r="F5" s="70" t="str">
        <f>IF(L!$A$1=1,L!T4,IF(L!$A$1=2,L!T13,L!T23))</f>
        <v>Paga</v>
      </c>
      <c r="G5" s="70" t="str">
        <f>IF(L!$A$1=1,L!U4,IF(L!$A$1=2,L!U13,L!U23))</f>
        <v>Mallra dhe shërbime</v>
      </c>
      <c r="H5" s="70" t="str">
        <f>IF(L!$A$1=1,L!V4,IF(L!$A$1=2,L!V13,L!V23))</f>
        <v>Shpenzime komunale</v>
      </c>
      <c r="I5" s="70" t="str">
        <f>IF(L!$A$1=1,L!W4,IF(L!$A$1=2,L!W13,L!W23))</f>
        <v>Subvencione dhe Transfere</v>
      </c>
      <c r="J5" s="70" t="str">
        <f>IF(L!$A$1=1,L!X4,IF(L!$A$1=2,L!X13,L!X23))</f>
        <v>Shpenzime Kapitale</v>
      </c>
      <c r="K5" s="264"/>
      <c r="L5" s="70" t="s">
        <v>0</v>
      </c>
      <c r="M5" s="70" t="s">
        <v>32</v>
      </c>
      <c r="N5" s="70" t="s">
        <v>33</v>
      </c>
      <c r="O5" s="95" t="s">
        <v>21</v>
      </c>
      <c r="P5" s="70" t="s">
        <v>35</v>
      </c>
      <c r="Q5" s="262"/>
      <c r="R5" s="70" t="s">
        <v>0</v>
      </c>
      <c r="S5" s="70" t="s">
        <v>32</v>
      </c>
      <c r="T5" s="70" t="s">
        <v>33</v>
      </c>
      <c r="U5" s="95" t="s">
        <v>21</v>
      </c>
      <c r="V5" s="70" t="s">
        <v>35</v>
      </c>
    </row>
    <row r="6" spans="1:22" x14ac:dyDescent="0.25">
      <c r="A6" s="265">
        <v>2021</v>
      </c>
      <c r="B6" s="72" t="str">
        <f>IF(L!$A$1=1,L!B205,IF(L!$A$1=2,L!C205,L!D205))</f>
        <v>2021 Janar</v>
      </c>
      <c r="C6" s="90">
        <f t="shared" ref="C6:C18" si="0">E6+K6+Q6</f>
        <v>1560791.06</v>
      </c>
      <c r="D6" s="90">
        <f t="shared" ref="D6:D17" si="1">+E6+K6+Q6</f>
        <v>1560791.06</v>
      </c>
      <c r="E6" s="178">
        <f t="shared" ref="E6:E17" si="2">+F6+G6+H6+I6+J6</f>
        <v>157014.99000000005</v>
      </c>
      <c r="F6" s="141">
        <v>157014.99000000005</v>
      </c>
      <c r="G6" s="141"/>
      <c r="H6" s="141"/>
      <c r="I6" s="141"/>
      <c r="J6" s="96"/>
      <c r="K6" s="98">
        <f t="shared" ref="K6" si="3">SUM(L6:P6)</f>
        <v>1119202.47</v>
      </c>
      <c r="L6" s="99">
        <v>1119202.47</v>
      </c>
      <c r="M6" s="145"/>
      <c r="N6" s="149"/>
      <c r="O6" s="150"/>
      <c r="P6" s="150"/>
      <c r="Q6" s="151">
        <f t="shared" ref="Q6:Q11" si="4">SUM(R6:V6)</f>
        <v>284573.59999999998</v>
      </c>
      <c r="R6" s="98">
        <v>284573.59999999998</v>
      </c>
      <c r="S6" s="90"/>
      <c r="T6" s="96"/>
      <c r="U6" s="90"/>
      <c r="V6" s="90"/>
    </row>
    <row r="7" spans="1:22" x14ac:dyDescent="0.25">
      <c r="A7" s="266"/>
      <c r="B7" s="72" t="str">
        <f>IF(L!$A$1=1,L!B206,IF(L!$A$1=2,L!C206,L!D206))</f>
        <v>2021 Shkurt</v>
      </c>
      <c r="C7" s="90">
        <f t="shared" si="0"/>
        <v>1405836.2</v>
      </c>
      <c r="D7" s="90">
        <f t="shared" si="1"/>
        <v>1405836.2</v>
      </c>
      <c r="E7" s="178">
        <f t="shared" si="2"/>
        <v>174874.68</v>
      </c>
      <c r="F7" s="142">
        <v>165145.57999999999</v>
      </c>
      <c r="G7" s="143">
        <v>9729.1</v>
      </c>
      <c r="H7" s="142"/>
      <c r="I7" s="143"/>
      <c r="J7" s="172"/>
      <c r="K7" s="90">
        <f t="shared" ref="K7" si="5">SUM(L7:P7)</f>
        <v>935024.09</v>
      </c>
      <c r="L7" s="98">
        <v>935024.09</v>
      </c>
      <c r="M7" s="146"/>
      <c r="N7" s="170"/>
      <c r="O7" s="153"/>
      <c r="P7" s="150"/>
      <c r="Q7" s="151">
        <f t="shared" si="4"/>
        <v>295937.43</v>
      </c>
      <c r="R7" s="90">
        <v>295937.43</v>
      </c>
      <c r="S7" s="97"/>
      <c r="T7" s="142"/>
      <c r="U7" s="97"/>
      <c r="V7" s="90"/>
    </row>
    <row r="8" spans="1:22" x14ac:dyDescent="0.25">
      <c r="A8" s="266"/>
      <c r="B8" s="72" t="str">
        <f>IF(L!$A$1=1,L!B207,IF(L!$A$1=2,L!C207,L!D207))</f>
        <v xml:space="preserve">2021 Mars </v>
      </c>
      <c r="C8" s="90">
        <f t="shared" si="0"/>
        <v>2333572.7400000002</v>
      </c>
      <c r="D8" s="90">
        <f t="shared" si="1"/>
        <v>2333572.7400000002</v>
      </c>
      <c r="E8" s="178">
        <f t="shared" si="2"/>
        <v>832944.21000000008</v>
      </c>
      <c r="F8" s="141">
        <f>193334.36-30370+5921.99</f>
        <v>168886.34999999998</v>
      </c>
      <c r="G8" s="142">
        <v>351387.3600000001</v>
      </c>
      <c r="H8" s="143">
        <v>137819.13999999998</v>
      </c>
      <c r="I8" s="143">
        <v>31928.400000000001</v>
      </c>
      <c r="J8" s="172">
        <f>146622.96-4000+300</f>
        <v>142922.96</v>
      </c>
      <c r="K8" s="90">
        <f>SUM(L8:P8)</f>
        <v>1038809.5499999999</v>
      </c>
      <c r="L8" s="98">
        <v>797658</v>
      </c>
      <c r="M8" s="147">
        <v>205024.73</v>
      </c>
      <c r="N8" s="155">
        <v>36126.82</v>
      </c>
      <c r="O8" s="153"/>
      <c r="P8" s="149"/>
      <c r="Q8" s="151">
        <f t="shared" si="4"/>
        <v>461818.98</v>
      </c>
      <c r="R8" s="90">
        <v>290312</v>
      </c>
      <c r="S8" s="142">
        <v>140047.32</v>
      </c>
      <c r="T8" s="97">
        <v>31459.66</v>
      </c>
      <c r="U8" s="97"/>
      <c r="V8" s="90"/>
    </row>
    <row r="9" spans="1:22" x14ac:dyDescent="0.25">
      <c r="A9" s="266"/>
      <c r="B9" s="72" t="str">
        <f>IF(L!$A$1=1,L!B208,IF(L!$A$1=2,L!C208,L!D208))</f>
        <v>2021 Prill</v>
      </c>
      <c r="C9" s="90">
        <f t="shared" si="0"/>
        <v>2253001.7400000002</v>
      </c>
      <c r="D9" s="90">
        <f t="shared" si="1"/>
        <v>2253001.7400000002</v>
      </c>
      <c r="E9" s="178">
        <f t="shared" si="2"/>
        <v>760545.12</v>
      </c>
      <c r="F9" s="142">
        <v>161545</v>
      </c>
      <c r="G9" s="141">
        <v>245251.47000000003</v>
      </c>
      <c r="H9" s="141"/>
      <c r="I9" s="141">
        <v>76279.199999999997</v>
      </c>
      <c r="J9" s="172">
        <v>277469.44999999995</v>
      </c>
      <c r="K9" s="90">
        <f t="shared" ref="K9:K17" si="6">SUM(L9:P9)</f>
        <v>1137917.5</v>
      </c>
      <c r="L9" s="98">
        <v>758766</v>
      </c>
      <c r="M9" s="148">
        <v>122646</v>
      </c>
      <c r="N9" s="173">
        <v>61166.929999999993</v>
      </c>
      <c r="O9" s="173"/>
      <c r="P9" s="173">
        <v>195338.57</v>
      </c>
      <c r="Q9" s="151">
        <f t="shared" si="4"/>
        <v>354539.12</v>
      </c>
      <c r="R9" s="174">
        <v>215308</v>
      </c>
      <c r="S9" s="90">
        <v>113263.8</v>
      </c>
      <c r="T9" s="142">
        <v>13137.09</v>
      </c>
      <c r="U9" s="90">
        <v>10000</v>
      </c>
      <c r="V9" s="90">
        <v>2830.23</v>
      </c>
    </row>
    <row r="10" spans="1:22" x14ac:dyDescent="0.25">
      <c r="A10" s="266"/>
      <c r="B10" s="72" t="str">
        <f>IF(L!$A$1=1,L!B209,IF(L!$A$1=2,L!C209,L!D209))</f>
        <v>2021 Maj</v>
      </c>
      <c r="C10" s="90">
        <f t="shared" si="0"/>
        <v>2411574.5300000003</v>
      </c>
      <c r="D10" s="90">
        <f t="shared" si="1"/>
        <v>2411574.5300000003</v>
      </c>
      <c r="E10" s="178">
        <f t="shared" si="2"/>
        <v>1055750.9100000001</v>
      </c>
      <c r="F10" s="120">
        <v>158751.85</v>
      </c>
      <c r="G10" s="120">
        <v>196347.68000000002</v>
      </c>
      <c r="H10" s="120">
        <v>34752.9</v>
      </c>
      <c r="I10" s="120">
        <f>36335.98-2500</f>
        <v>33835.980000000003</v>
      </c>
      <c r="J10" s="175">
        <v>632062.5</v>
      </c>
      <c r="K10" s="90">
        <f t="shared" si="6"/>
        <v>970333.07000000007</v>
      </c>
      <c r="L10" s="90">
        <v>796599.38</v>
      </c>
      <c r="M10" s="145">
        <v>86132.430000000008</v>
      </c>
      <c r="N10" s="158">
        <v>9943.4699999999993</v>
      </c>
      <c r="O10" s="150"/>
      <c r="P10" s="150">
        <f>91857.79-14200</f>
        <v>77657.789999999994</v>
      </c>
      <c r="Q10" s="151">
        <f t="shared" si="4"/>
        <v>385490.55</v>
      </c>
      <c r="R10" s="90">
        <v>332331.65999999997</v>
      </c>
      <c r="S10" s="142">
        <v>41754.689999999995</v>
      </c>
      <c r="T10" s="90">
        <v>11504.2</v>
      </c>
      <c r="U10" s="90">
        <v>-100</v>
      </c>
      <c r="V10" s="142"/>
    </row>
    <row r="11" spans="1:22" x14ac:dyDescent="0.25">
      <c r="A11" s="266"/>
      <c r="B11" s="72" t="str">
        <f>IF(L!$A$1=1,L!B210,IF(L!$A$1=2,L!C210,L!D210))</f>
        <v>2021 Qershor</v>
      </c>
      <c r="C11" s="90">
        <f t="shared" si="0"/>
        <v>2245280.6199999996</v>
      </c>
      <c r="D11" s="90">
        <f t="shared" si="1"/>
        <v>2245280.6199999996</v>
      </c>
      <c r="E11" s="178">
        <f t="shared" si="2"/>
        <v>1110502.19</v>
      </c>
      <c r="F11" s="120">
        <v>158805.66</v>
      </c>
      <c r="G11" s="120">
        <v>118407.84</v>
      </c>
      <c r="H11" s="120">
        <v>30045.18</v>
      </c>
      <c r="I11" s="120">
        <v>41000</v>
      </c>
      <c r="J11" s="142">
        <v>762243.51</v>
      </c>
      <c r="K11" s="90">
        <f t="shared" si="6"/>
        <v>865404.36</v>
      </c>
      <c r="L11" s="90">
        <v>757878</v>
      </c>
      <c r="M11" s="145">
        <v>66272.33</v>
      </c>
      <c r="N11" s="159">
        <v>12910.53</v>
      </c>
      <c r="O11" s="159"/>
      <c r="P11" s="159">
        <v>28343.5</v>
      </c>
      <c r="Q11" s="176">
        <f t="shared" si="4"/>
        <v>269374.07</v>
      </c>
      <c r="R11" s="90">
        <v>219525.61</v>
      </c>
      <c r="S11" s="90">
        <v>27029.040000000001</v>
      </c>
      <c r="T11" s="90">
        <v>2944.42</v>
      </c>
      <c r="U11" s="142">
        <v>9850</v>
      </c>
      <c r="V11" s="90">
        <v>10025</v>
      </c>
    </row>
    <row r="12" spans="1:22" x14ac:dyDescent="0.25">
      <c r="A12" s="266"/>
      <c r="B12" s="72" t="str">
        <f>IF(L!$A$1=1,L!B211,IF(L!$A$1=2,L!C211,L!D211))</f>
        <v>2021 Korrik</v>
      </c>
      <c r="C12" s="90">
        <f t="shared" si="0"/>
        <v>2175790.3200000003</v>
      </c>
      <c r="D12" s="90">
        <f t="shared" si="1"/>
        <v>2175790.3200000003</v>
      </c>
      <c r="E12" s="178">
        <f t="shared" si="2"/>
        <v>1069313.22</v>
      </c>
      <c r="F12" s="96">
        <v>161350.52999999997</v>
      </c>
      <c r="G12" s="120">
        <v>131938.09</v>
      </c>
      <c r="H12" s="120">
        <v>28862.79</v>
      </c>
      <c r="I12" s="96">
        <v>38000</v>
      </c>
      <c r="J12" s="121">
        <v>709161.80999999994</v>
      </c>
      <c r="K12" s="90">
        <f t="shared" si="6"/>
        <v>835625.81</v>
      </c>
      <c r="L12" s="90">
        <v>752219.44000000006</v>
      </c>
      <c r="M12" s="90">
        <v>49697.87</v>
      </c>
      <c r="N12" s="90">
        <v>9076.51</v>
      </c>
      <c r="O12" s="90"/>
      <c r="P12" s="98">
        <v>24631.99</v>
      </c>
      <c r="Q12" s="90">
        <f>SUM(R12:V12)</f>
        <v>270851.29000000004</v>
      </c>
      <c r="R12" s="90">
        <v>213525.38</v>
      </c>
      <c r="S12" s="90">
        <v>46211.32</v>
      </c>
      <c r="T12" s="90">
        <v>4272.32</v>
      </c>
      <c r="U12" s="90">
        <v>100</v>
      </c>
      <c r="V12" s="98">
        <v>6742.27</v>
      </c>
    </row>
    <row r="13" spans="1:22" x14ac:dyDescent="0.25">
      <c r="A13" s="266"/>
      <c r="B13" s="72" t="str">
        <f>IF(L!$A$1=1,L!B212,IF(L!$A$1=2,L!C212,L!D212))</f>
        <v>2021 Gusht</v>
      </c>
      <c r="C13" s="90">
        <f t="shared" si="0"/>
        <v>1838953.66</v>
      </c>
      <c r="D13" s="90">
        <f t="shared" si="1"/>
        <v>1838953.66</v>
      </c>
      <c r="E13" s="178">
        <f t="shared" si="2"/>
        <v>730402.52</v>
      </c>
      <c r="F13" s="90">
        <v>153873.66</v>
      </c>
      <c r="G13" s="90">
        <v>98044.68</v>
      </c>
      <c r="H13" s="90">
        <v>27314.55</v>
      </c>
      <c r="I13" s="90">
        <v>75239.199999999997</v>
      </c>
      <c r="J13" s="175">
        <v>375930.43</v>
      </c>
      <c r="K13" s="90">
        <f t="shared" si="6"/>
        <v>832399.61999999988</v>
      </c>
      <c r="L13" s="91">
        <v>766153.44</v>
      </c>
      <c r="M13" s="142">
        <v>43085.189999999995</v>
      </c>
      <c r="N13" s="96">
        <v>5489.989999999998</v>
      </c>
      <c r="O13" s="91"/>
      <c r="P13" s="142">
        <v>17671</v>
      </c>
      <c r="Q13" s="90">
        <f>SUM(R13:V13)</f>
        <v>276151.52</v>
      </c>
      <c r="R13" s="90">
        <v>235543.52</v>
      </c>
      <c r="S13" s="142">
        <v>27953.599999999999</v>
      </c>
      <c r="T13" s="90">
        <v>3939.4</v>
      </c>
      <c r="U13" s="90">
        <v>150</v>
      </c>
      <c r="V13" s="90">
        <v>8565</v>
      </c>
    </row>
    <row r="14" spans="1:22" x14ac:dyDescent="0.25">
      <c r="A14" s="266"/>
      <c r="B14" s="72" t="str">
        <f>IF(L!$A$1=1,L!B213,IF(L!$A$1=2,L!C213,L!D213))</f>
        <v>2021 Shtator</v>
      </c>
      <c r="C14" s="90">
        <f t="shared" si="0"/>
        <v>2904063.12</v>
      </c>
      <c r="D14" s="90">
        <f t="shared" si="1"/>
        <v>2904063.12</v>
      </c>
      <c r="E14" s="178">
        <f t="shared" si="2"/>
        <v>1390471.2000000002</v>
      </c>
      <c r="F14" s="90">
        <v>150727.62</v>
      </c>
      <c r="G14" s="90">
        <v>183942.51</v>
      </c>
      <c r="H14" s="90">
        <v>35290.769999999997</v>
      </c>
      <c r="I14" s="90">
        <v>32450</v>
      </c>
      <c r="J14" s="90">
        <v>988060.3</v>
      </c>
      <c r="K14" s="90">
        <f t="shared" si="6"/>
        <v>1022329.5499999999</v>
      </c>
      <c r="L14" s="90">
        <v>768286.07</v>
      </c>
      <c r="M14" s="90">
        <v>68893.23</v>
      </c>
      <c r="N14" s="90">
        <v>3724.11</v>
      </c>
      <c r="O14" s="90"/>
      <c r="P14" s="90">
        <v>181426.14</v>
      </c>
      <c r="Q14" s="90">
        <f t="shared" ref="Q14:Q17" si="7">SUM(R14:V14)</f>
        <v>491262.37</v>
      </c>
      <c r="R14" s="90">
        <v>414254.8</v>
      </c>
      <c r="S14" s="90">
        <v>71936.75</v>
      </c>
      <c r="T14" s="90">
        <v>5070.82</v>
      </c>
      <c r="U14" s="90"/>
      <c r="V14" s="90"/>
    </row>
    <row r="15" spans="1:22" x14ac:dyDescent="0.25">
      <c r="A15" s="266"/>
      <c r="B15" s="72" t="str">
        <f>IF(L!$A$1=1,L!B214,IF(L!$A$1=2,L!C214,L!D214))</f>
        <v>2021 Tetor</v>
      </c>
      <c r="C15" s="73">
        <f t="shared" si="0"/>
        <v>2817316.9299999997</v>
      </c>
      <c r="D15" s="73">
        <f t="shared" si="1"/>
        <v>2817316.9299999997</v>
      </c>
      <c r="E15" s="109">
        <f t="shared" si="2"/>
        <v>1571315.3599999999</v>
      </c>
      <c r="F15" s="142">
        <v>135401.25</v>
      </c>
      <c r="G15" s="90">
        <f>120328.93-1000</f>
        <v>119328.93</v>
      </c>
      <c r="H15" s="90">
        <v>33115.96</v>
      </c>
      <c r="I15" s="118">
        <v>54590</v>
      </c>
      <c r="J15" s="90">
        <v>1228879.22</v>
      </c>
      <c r="K15" s="73">
        <f t="shared" si="6"/>
        <v>964174.2</v>
      </c>
      <c r="L15" s="118">
        <v>744622.29</v>
      </c>
      <c r="M15" s="177">
        <v>95051.95</v>
      </c>
      <c r="N15" s="140">
        <v>10016.209999999999</v>
      </c>
      <c r="O15" s="177"/>
      <c r="P15" s="177">
        <v>114483.75</v>
      </c>
      <c r="Q15" s="90">
        <f t="shared" si="7"/>
        <v>281827.37</v>
      </c>
      <c r="R15" s="90">
        <v>237508.28999999998</v>
      </c>
      <c r="S15" s="98">
        <v>32513.149999999998</v>
      </c>
      <c r="T15" s="90">
        <v>6905.9299999999994</v>
      </c>
      <c r="U15" s="90">
        <v>4900</v>
      </c>
      <c r="V15" s="90"/>
    </row>
    <row r="16" spans="1:22" x14ac:dyDescent="0.25">
      <c r="A16" s="266"/>
      <c r="B16" s="72" t="str">
        <f>IF(L!$A$1=1,L!B215,IF(L!$A$1=2,L!C215,L!D215))</f>
        <v xml:space="preserve">2021 Nëntor </v>
      </c>
      <c r="C16" s="73">
        <f t="shared" si="0"/>
        <v>2343421.13</v>
      </c>
      <c r="D16" s="73">
        <f t="shared" si="1"/>
        <v>2343421.13</v>
      </c>
      <c r="E16" s="109">
        <f t="shared" si="2"/>
        <v>1083897.74</v>
      </c>
      <c r="F16" s="116">
        <v>157684.76999999999</v>
      </c>
      <c r="G16" s="58">
        <v>143241.98000000001</v>
      </c>
      <c r="H16" s="118">
        <v>53965.79</v>
      </c>
      <c r="I16" s="88">
        <v>38289.199999999997</v>
      </c>
      <c r="J16" s="88">
        <v>690716</v>
      </c>
      <c r="K16" s="73">
        <f t="shared" si="6"/>
        <v>909742.63</v>
      </c>
      <c r="L16" s="73">
        <v>758632.35</v>
      </c>
      <c r="M16" s="73">
        <v>141694.38</v>
      </c>
      <c r="N16" s="118">
        <v>9415.9</v>
      </c>
      <c r="O16" s="73"/>
      <c r="P16" s="163"/>
      <c r="Q16" s="73">
        <f t="shared" si="7"/>
        <v>349780.76</v>
      </c>
      <c r="R16" s="118">
        <v>234847.88</v>
      </c>
      <c r="S16" s="73">
        <v>107351.83</v>
      </c>
      <c r="T16" s="118">
        <v>7581.05</v>
      </c>
      <c r="U16" s="73"/>
      <c r="V16" s="138"/>
    </row>
    <row r="17" spans="1:22" x14ac:dyDescent="0.25">
      <c r="A17" s="266"/>
      <c r="B17" s="72" t="str">
        <f>IF(L!$A$1=1,L!B216,IF(L!$A$1=2,L!C216,L!D216))</f>
        <v>2021 Dhjetor</v>
      </c>
      <c r="C17" s="73">
        <f t="shared" si="0"/>
        <v>3781526.23</v>
      </c>
      <c r="D17" s="73">
        <f t="shared" si="1"/>
        <v>3781526.23</v>
      </c>
      <c r="E17" s="109">
        <f t="shared" si="2"/>
        <v>1998933.0500000003</v>
      </c>
      <c r="F17" s="93">
        <v>179301.8200000003</v>
      </c>
      <c r="G17" s="73">
        <f>181864.66</f>
        <v>181864.66</v>
      </c>
      <c r="H17" s="90">
        <v>113281.24000000011</v>
      </c>
      <c r="I17" s="118">
        <f>16300.8+6777.6</f>
        <v>23078.400000000001</v>
      </c>
      <c r="J17" s="73">
        <v>1501406.93</v>
      </c>
      <c r="K17" s="73">
        <f t="shared" si="6"/>
        <v>1412688.0799999998</v>
      </c>
      <c r="L17" s="73">
        <v>843481</v>
      </c>
      <c r="M17" s="73">
        <v>253290.4</v>
      </c>
      <c r="N17" s="90">
        <v>2150</v>
      </c>
      <c r="O17" s="73"/>
      <c r="P17" s="73">
        <v>313766.68</v>
      </c>
      <c r="Q17" s="73">
        <f t="shared" si="7"/>
        <v>369905.10000000003</v>
      </c>
      <c r="R17" s="73">
        <v>222259.04</v>
      </c>
      <c r="S17" s="73">
        <v>62897.36</v>
      </c>
      <c r="T17" s="73">
        <v>23665.7</v>
      </c>
      <c r="U17" s="73"/>
      <c r="V17" s="73">
        <v>61083</v>
      </c>
    </row>
    <row r="18" spans="1:22" x14ac:dyDescent="0.25">
      <c r="A18" s="267"/>
      <c r="B18" s="74" t="str">
        <f>IF(L!$A$1=1,L!B217,IF(L!$A$1=2,L!C217,L!D217))</f>
        <v>Gjithsej 2021</v>
      </c>
      <c r="C18" s="75">
        <f t="shared" si="0"/>
        <v>28071128.280000001</v>
      </c>
      <c r="D18" s="76">
        <f>SUM(D6:D17)</f>
        <v>28071128.279999997</v>
      </c>
      <c r="E18" s="76">
        <f t="shared" ref="E18:V18" si="8">SUM(E6:E17)</f>
        <v>11935965.190000001</v>
      </c>
      <c r="F18" s="76">
        <f>SUM(F6:F17)</f>
        <v>1908489.08</v>
      </c>
      <c r="G18" s="76">
        <f t="shared" si="8"/>
        <v>1779484.3</v>
      </c>
      <c r="H18" s="76">
        <f t="shared" si="8"/>
        <v>494448.32000000007</v>
      </c>
      <c r="I18" s="76">
        <f t="shared" si="8"/>
        <v>444690.38000000006</v>
      </c>
      <c r="J18" s="76">
        <f t="shared" si="8"/>
        <v>7308853.1099999994</v>
      </c>
      <c r="K18" s="76">
        <f t="shared" si="8"/>
        <v>12043650.93</v>
      </c>
      <c r="L18" s="76">
        <f t="shared" si="8"/>
        <v>9798522.5300000012</v>
      </c>
      <c r="M18" s="76">
        <f t="shared" si="8"/>
        <v>1131788.5099999998</v>
      </c>
      <c r="N18" s="76">
        <f t="shared" si="8"/>
        <v>160020.46999999997</v>
      </c>
      <c r="O18" s="76">
        <f t="shared" si="8"/>
        <v>0</v>
      </c>
      <c r="P18" s="76">
        <f t="shared" si="8"/>
        <v>953319.41999999993</v>
      </c>
      <c r="Q18" s="76">
        <f t="shared" si="8"/>
        <v>4091512.1600000006</v>
      </c>
      <c r="R18" s="76">
        <f t="shared" si="8"/>
        <v>3195927.2099999995</v>
      </c>
      <c r="S18" s="76">
        <f t="shared" si="8"/>
        <v>670958.86</v>
      </c>
      <c r="T18" s="76">
        <f t="shared" si="8"/>
        <v>110480.59</v>
      </c>
      <c r="U18" s="76">
        <f t="shared" si="8"/>
        <v>24900</v>
      </c>
      <c r="V18" s="76">
        <f t="shared" si="8"/>
        <v>89245.5</v>
      </c>
    </row>
    <row r="19" spans="1:22" x14ac:dyDescent="0.25">
      <c r="A19" s="265">
        <v>2022</v>
      </c>
      <c r="B19" s="72" t="str">
        <f>IF(L!$A$1=1,L!B218,IF(L!$A$1=2,L!C218,L!D218))</f>
        <v>2022 Janar</v>
      </c>
      <c r="C19" s="219">
        <f t="shared" ref="C19:C44" si="9">E19+K19+Q19</f>
        <v>1140910.2</v>
      </c>
      <c r="D19" s="219">
        <f t="shared" ref="D19:D30" si="10">+E19+K19+Q19</f>
        <v>1140910.2</v>
      </c>
      <c r="E19" s="220">
        <f t="shared" ref="E19:E30" si="11">+F19+G19+H19+I19+J19</f>
        <v>151300.4</v>
      </c>
      <c r="F19" s="221">
        <f>158864.4-7564</f>
        <v>151300.4</v>
      </c>
      <c r="G19" s="222"/>
      <c r="H19" s="222"/>
      <c r="I19" s="222"/>
      <c r="J19" s="223"/>
      <c r="K19" s="99">
        <f t="shared" ref="K19" si="12">SUM(L19:P19)</f>
        <v>755903.54</v>
      </c>
      <c r="L19" s="99">
        <v>755903.54</v>
      </c>
      <c r="M19" s="219"/>
      <c r="N19" s="223"/>
      <c r="O19" s="219"/>
      <c r="P19" s="219"/>
      <c r="Q19" s="219">
        <f t="shared" ref="Q19:Q24" si="13">SUM(R19:V19)</f>
        <v>233706.25999999998</v>
      </c>
      <c r="R19" s="99">
        <v>233706.25999999998</v>
      </c>
      <c r="S19" s="219"/>
      <c r="T19" s="223"/>
      <c r="U19" s="219"/>
      <c r="V19" s="219"/>
    </row>
    <row r="20" spans="1:22" x14ac:dyDescent="0.25">
      <c r="A20" s="266"/>
      <c r="B20" s="72" t="str">
        <f>IF(L!$A$1=1,L!B219,IF(L!$A$1=2,L!C219,L!D219))</f>
        <v>2022 Shkurt</v>
      </c>
      <c r="C20" s="90">
        <f t="shared" si="9"/>
        <v>1793439.4000000001</v>
      </c>
      <c r="D20" s="90">
        <f t="shared" si="10"/>
        <v>1793439.4000000001</v>
      </c>
      <c r="E20" s="224">
        <f t="shared" si="11"/>
        <v>497732.08000000013</v>
      </c>
      <c r="F20" s="225">
        <v>152781.87000000011</v>
      </c>
      <c r="G20" s="143">
        <v>192701.2</v>
      </c>
      <c r="H20" s="226">
        <v>96041.510000000009</v>
      </c>
      <c r="I20" s="143"/>
      <c r="J20" s="172">
        <v>56207.5</v>
      </c>
      <c r="K20" s="90">
        <f t="shared" ref="K20" si="14">SUM(L20:P20)</f>
        <v>958076.13000000012</v>
      </c>
      <c r="L20" s="98">
        <v>781976.54</v>
      </c>
      <c r="M20" s="97">
        <v>156092.79999999999</v>
      </c>
      <c r="N20" s="226">
        <v>20006.79</v>
      </c>
      <c r="O20" s="97"/>
      <c r="P20" s="90"/>
      <c r="Q20" s="90">
        <f t="shared" si="13"/>
        <v>337631.19</v>
      </c>
      <c r="R20" s="90">
        <f>209871.25+46662.62</f>
        <v>256533.87</v>
      </c>
      <c r="S20" s="97">
        <v>56120.67</v>
      </c>
      <c r="T20" s="225">
        <v>24976.65</v>
      </c>
      <c r="U20" s="97"/>
      <c r="V20" s="90"/>
    </row>
    <row r="21" spans="1:22" x14ac:dyDescent="0.25">
      <c r="A21" s="266"/>
      <c r="B21" s="72" t="str">
        <f>IF(L!$A$1=1,L!B220,IF(L!$A$1=2,L!C220,L!D220))</f>
        <v xml:space="preserve">2022 Mars </v>
      </c>
      <c r="C21" s="90">
        <f t="shared" si="9"/>
        <v>2351432.0099999998</v>
      </c>
      <c r="D21" s="90">
        <f t="shared" si="10"/>
        <v>2351432.0099999998</v>
      </c>
      <c r="E21" s="224">
        <f t="shared" si="11"/>
        <v>948598.41999999993</v>
      </c>
      <c r="F21" s="110">
        <v>151863</v>
      </c>
      <c r="G21" s="226">
        <v>267427.14</v>
      </c>
      <c r="H21" s="225">
        <v>48092.480000000003</v>
      </c>
      <c r="I21" s="143">
        <v>57639.199999999997</v>
      </c>
      <c r="J21" s="225">
        <v>423576.6</v>
      </c>
      <c r="K21" s="90">
        <f>SUM(L21:P21)</f>
        <v>1064650.02</v>
      </c>
      <c r="L21" s="225">
        <f>878998.95+451</f>
        <v>879449.95</v>
      </c>
      <c r="M21" s="227">
        <v>165210.89000000001</v>
      </c>
      <c r="N21" s="227">
        <v>19989.18</v>
      </c>
      <c r="O21" s="97"/>
      <c r="P21" s="91"/>
      <c r="Q21" s="90">
        <f t="shared" si="13"/>
        <v>338183.57</v>
      </c>
      <c r="R21" s="90">
        <v>240058.55</v>
      </c>
      <c r="S21" s="226">
        <v>87549.19</v>
      </c>
      <c r="T21" s="97">
        <v>10575.83</v>
      </c>
      <c r="U21" s="97"/>
      <c r="V21" s="90"/>
    </row>
    <row r="22" spans="1:22" x14ac:dyDescent="0.25">
      <c r="A22" s="266"/>
      <c r="B22" s="72" t="str">
        <f>IF(L!$A$1=1,L!B221,IF(L!$A$1=2,L!C221,L!D221))</f>
        <v>2022 Prill</v>
      </c>
      <c r="C22" s="90">
        <f t="shared" si="9"/>
        <v>2187476.3400000003</v>
      </c>
      <c r="D22" s="90">
        <f t="shared" si="10"/>
        <v>2187476.3400000003</v>
      </c>
      <c r="E22" s="224">
        <f t="shared" si="11"/>
        <v>856558.56</v>
      </c>
      <c r="F22" s="225">
        <f>151863.37</f>
        <v>151863.37</v>
      </c>
      <c r="G22" s="141">
        <f>174901-4156</f>
        <v>170745</v>
      </c>
      <c r="H22" s="141">
        <v>50154.64</v>
      </c>
      <c r="I22" s="141">
        <v>47214.92</v>
      </c>
      <c r="J22" s="172">
        <v>436580.63</v>
      </c>
      <c r="K22" s="90">
        <f t="shared" ref="K22:K30" si="15">SUM(L22:P22)</f>
        <v>991210.12000000011</v>
      </c>
      <c r="L22" s="89">
        <v>756819.79</v>
      </c>
      <c r="M22" s="98">
        <v>110070.41</v>
      </c>
      <c r="N22" s="228">
        <v>19995.919999999998</v>
      </c>
      <c r="O22" s="228"/>
      <c r="P22" s="228">
        <v>104324</v>
      </c>
      <c r="Q22" s="90">
        <f t="shared" si="13"/>
        <v>339707.66000000003</v>
      </c>
      <c r="R22" s="228">
        <f>234396.95+3952</f>
        <v>238348.95</v>
      </c>
      <c r="S22" s="90">
        <v>89313.32</v>
      </c>
      <c r="T22" s="226">
        <v>12045.39</v>
      </c>
      <c r="U22" s="90"/>
      <c r="V22" s="90"/>
    </row>
    <row r="23" spans="1:22" x14ac:dyDescent="0.25">
      <c r="A23" s="266"/>
      <c r="B23" s="72" t="str">
        <f>IF(L!$A$1=1,L!B222,IF(L!$A$1=2,L!C222,L!D222))</f>
        <v>2022 Maj</v>
      </c>
      <c r="C23" s="90">
        <f t="shared" si="9"/>
        <v>2138700.69</v>
      </c>
      <c r="D23" s="90">
        <f t="shared" si="10"/>
        <v>2138700.69</v>
      </c>
      <c r="E23" s="224">
        <f t="shared" si="11"/>
        <v>731133.72</v>
      </c>
      <c r="F23" s="113">
        <v>154706.46</v>
      </c>
      <c r="G23" s="120">
        <v>113768.80999999998</v>
      </c>
      <c r="H23" s="120">
        <v>34765.270000000004</v>
      </c>
      <c r="I23" s="141">
        <v>104933</v>
      </c>
      <c r="J23">
        <v>322960.18</v>
      </c>
      <c r="K23" s="90">
        <f t="shared" si="15"/>
        <v>1094981.7</v>
      </c>
      <c r="L23" s="90">
        <v>928393.74</v>
      </c>
      <c r="M23" s="90">
        <v>104957.43000000001</v>
      </c>
      <c r="N23" s="118">
        <v>19998.53</v>
      </c>
      <c r="O23" s="90"/>
      <c r="P23" s="90">
        <v>41632</v>
      </c>
      <c r="Q23" s="90">
        <f t="shared" si="13"/>
        <v>312585.26999999996</v>
      </c>
      <c r="R23" s="90">
        <v>245070.75</v>
      </c>
      <c r="S23" s="226">
        <v>59150.23</v>
      </c>
      <c r="T23" s="90">
        <v>8364.2899999999991</v>
      </c>
      <c r="U23" s="90"/>
      <c r="V23" s="226"/>
    </row>
    <row r="24" spans="1:22" x14ac:dyDescent="0.25">
      <c r="A24" s="266"/>
      <c r="B24" s="72" t="str">
        <f>IF(L!$A$1=1,L!B223,IF(L!$A$1=2,L!C223,L!D223))</f>
        <v>2022 Qershor</v>
      </c>
      <c r="C24" s="90">
        <f t="shared" si="9"/>
        <v>1983375.9899999998</v>
      </c>
      <c r="D24" s="90">
        <f t="shared" si="10"/>
        <v>1983375.9899999998</v>
      </c>
      <c r="E24" s="224">
        <f t="shared" si="11"/>
        <v>771500.37999999989</v>
      </c>
      <c r="F24" s="113">
        <v>156420.35</v>
      </c>
      <c r="G24" s="120">
        <v>149551.69999999998</v>
      </c>
      <c r="H24" s="120">
        <v>47563.000000000007</v>
      </c>
      <c r="I24" s="162">
        <v>80500</v>
      </c>
      <c r="J24" s="226">
        <v>337465.32999999996</v>
      </c>
      <c r="K24" s="90">
        <f t="shared" si="15"/>
        <v>882654.91999999993</v>
      </c>
      <c r="L24" s="90">
        <v>761509.72</v>
      </c>
      <c r="M24" s="90">
        <v>70286.94</v>
      </c>
      <c r="N24" s="90">
        <v>14984.26</v>
      </c>
      <c r="O24" s="90"/>
      <c r="P24" s="90">
        <v>35874</v>
      </c>
      <c r="Q24" s="90">
        <f t="shared" si="13"/>
        <v>329220.68999999994</v>
      </c>
      <c r="R24" s="90">
        <v>233366.21</v>
      </c>
      <c r="S24" s="90">
        <v>75169.119999999995</v>
      </c>
      <c r="T24" s="90">
        <v>8585.36</v>
      </c>
      <c r="U24" s="226">
        <v>12100</v>
      </c>
      <c r="V24" s="90"/>
    </row>
    <row r="25" spans="1:22" x14ac:dyDescent="0.25">
      <c r="A25" s="266"/>
      <c r="B25" s="72" t="str">
        <f>IF(L!$A$1=1,L!B224,IF(L!$A$1=2,L!C224,L!D224))</f>
        <v>2022 Korrik</v>
      </c>
      <c r="C25" s="90">
        <f t="shared" si="9"/>
        <v>2334248.5</v>
      </c>
      <c r="D25" s="90">
        <f t="shared" si="10"/>
        <v>2334248.5</v>
      </c>
      <c r="E25" s="231">
        <f t="shared" si="11"/>
        <v>1185584.02</v>
      </c>
      <c r="F25" s="118">
        <v>152541.15</v>
      </c>
      <c r="G25" s="120">
        <v>222066.14999999997</v>
      </c>
      <c r="H25" s="120">
        <v>31048.269999999997</v>
      </c>
      <c r="I25" s="252">
        <v>114490</v>
      </c>
      <c r="J25" s="230">
        <v>665438.44999999995</v>
      </c>
      <c r="K25" s="90">
        <f t="shared" si="15"/>
        <v>845253.43000000017</v>
      </c>
      <c r="L25" s="90">
        <f>771581.8+1227.56</f>
        <v>772809.3600000001</v>
      </c>
      <c r="M25" s="90">
        <v>62444.549999999988</v>
      </c>
      <c r="N25" s="90">
        <v>9999.52</v>
      </c>
      <c r="O25" s="90"/>
      <c r="P25" s="98"/>
      <c r="Q25" s="90">
        <f>SUM(R25:V25)</f>
        <v>303411.05000000005</v>
      </c>
      <c r="R25" s="90">
        <v>226551.87</v>
      </c>
      <c r="S25" s="118">
        <v>70523.53</v>
      </c>
      <c r="T25" s="90">
        <v>6235.65</v>
      </c>
      <c r="U25" s="90">
        <v>100</v>
      </c>
      <c r="V25" s="98"/>
    </row>
    <row r="26" spans="1:22" x14ac:dyDescent="0.25">
      <c r="A26" s="266"/>
      <c r="B26" s="72" t="str">
        <f>IF(L!$A$1=1,L!B225,IF(L!$A$1=2,L!C225,L!D225))</f>
        <v>2022 Gusht</v>
      </c>
      <c r="C26" s="90">
        <f t="shared" si="9"/>
        <v>1164948.02</v>
      </c>
      <c r="D26" s="90">
        <f t="shared" si="10"/>
        <v>1164948.02</v>
      </c>
      <c r="E26" s="231">
        <f t="shared" si="11"/>
        <v>1046676.48</v>
      </c>
      <c r="F26" s="118"/>
      <c r="G26" s="90">
        <v>146285.08000000002</v>
      </c>
      <c r="H26" s="90">
        <f>39457.32-7500</f>
        <v>31957.32</v>
      </c>
      <c r="I26" s="98">
        <f>20589.2+7500</f>
        <v>28089.200000000001</v>
      </c>
      <c r="J26" s="175">
        <v>840344.88</v>
      </c>
      <c r="K26" s="90">
        <f t="shared" si="15"/>
        <v>61539.75</v>
      </c>
      <c r="L26" s="91"/>
      <c r="M26" s="226">
        <v>51554</v>
      </c>
      <c r="N26" s="91">
        <v>9985.75</v>
      </c>
      <c r="O26" s="91"/>
      <c r="P26" s="226"/>
      <c r="Q26" s="90">
        <f>SUM(R26:V26)</f>
        <v>56731.79</v>
      </c>
      <c r="R26" s="90"/>
      <c r="S26" s="226">
        <v>37998.870000000003</v>
      </c>
      <c r="T26" s="90">
        <v>2752.92</v>
      </c>
      <c r="U26" s="90"/>
      <c r="V26" s="90">
        <v>15980</v>
      </c>
    </row>
    <row r="27" spans="1:22" x14ac:dyDescent="0.25">
      <c r="A27" s="266"/>
      <c r="B27" s="72" t="str">
        <f>IF(L!$A$1=1,L!B226,IF(L!$A$1=2,L!C226,L!D226))</f>
        <v>2022 Shtator</v>
      </c>
      <c r="C27" s="90">
        <f t="shared" si="9"/>
        <v>2896596.21</v>
      </c>
      <c r="D27" s="90">
        <f t="shared" si="10"/>
        <v>2896596.21</v>
      </c>
      <c r="E27" s="231">
        <f t="shared" si="11"/>
        <v>1290157.5699999998</v>
      </c>
      <c r="F27" s="90">
        <v>295133.65000000002</v>
      </c>
      <c r="G27" s="90">
        <v>122187.99000000002</v>
      </c>
      <c r="H27" s="118">
        <v>33332.350000000006</v>
      </c>
      <c r="I27" s="98">
        <f>77782-200</f>
        <v>77582</v>
      </c>
      <c r="J27" s="90">
        <v>761921.58</v>
      </c>
      <c r="K27" s="90">
        <f t="shared" si="15"/>
        <v>1061258.5699999998</v>
      </c>
      <c r="L27" s="90">
        <v>953871.82</v>
      </c>
      <c r="M27" s="90">
        <v>72848.33</v>
      </c>
      <c r="N27" s="118">
        <v>14992.92</v>
      </c>
      <c r="O27" s="90"/>
      <c r="P27" s="90">
        <v>19545.5</v>
      </c>
      <c r="Q27" s="90">
        <f t="shared" ref="Q27:Q30" si="16">SUM(R27:V27)</f>
        <v>545180.07000000007</v>
      </c>
      <c r="R27" s="90">
        <v>469239.88</v>
      </c>
      <c r="S27" s="90">
        <v>40900.879999999997</v>
      </c>
      <c r="T27" s="118">
        <v>7539.31</v>
      </c>
      <c r="U27" s="90">
        <v>12600</v>
      </c>
      <c r="V27" s="90">
        <v>14900</v>
      </c>
    </row>
    <row r="28" spans="1:22" x14ac:dyDescent="0.25">
      <c r="A28" s="266"/>
      <c r="B28" s="72" t="str">
        <f>IF(L!$A$1=1,L!B227,IF(L!$A$1=2,L!C227,L!D227))</f>
        <v>2022 Tetor</v>
      </c>
      <c r="C28" s="73">
        <f t="shared" si="9"/>
        <v>3636716.1300000004</v>
      </c>
      <c r="D28" s="73">
        <f t="shared" si="10"/>
        <v>3636716.1300000004</v>
      </c>
      <c r="E28" s="231">
        <f t="shared" si="11"/>
        <v>1557895.43</v>
      </c>
      <c r="F28" s="118">
        <v>159821.77000000002</v>
      </c>
      <c r="G28" s="118">
        <v>216117.65</v>
      </c>
      <c r="H28" s="118">
        <f>40924.88-9900</f>
        <v>31024.879999999997</v>
      </c>
      <c r="I28" s="225">
        <f>14800+9900</f>
        <v>24700</v>
      </c>
      <c r="J28" s="118">
        <v>1126231.1299999999</v>
      </c>
      <c r="K28" s="73">
        <f t="shared" si="15"/>
        <v>1765359.52</v>
      </c>
      <c r="L28" s="225">
        <v>1571896.36</v>
      </c>
      <c r="M28" s="232">
        <v>112695.46</v>
      </c>
      <c r="N28" s="229">
        <v>10166.700000000001</v>
      </c>
      <c r="O28" s="232"/>
      <c r="P28" s="232">
        <v>70601</v>
      </c>
      <c r="Q28" s="90">
        <f t="shared" si="16"/>
        <v>313461.18</v>
      </c>
      <c r="R28" s="90">
        <v>230721.87999999998</v>
      </c>
      <c r="S28" s="118">
        <v>76863.649999999994</v>
      </c>
      <c r="T28" s="90">
        <v>5875.65</v>
      </c>
      <c r="U28" s="90"/>
      <c r="V28" s="90"/>
    </row>
    <row r="29" spans="1:22" x14ac:dyDescent="0.25">
      <c r="A29" s="266"/>
      <c r="B29" s="72" t="str">
        <f>IF(L!$A$1=1,L!B228,IF(L!$A$1=2,L!C228,L!D228))</f>
        <v xml:space="preserve">2022 Nëntor </v>
      </c>
      <c r="C29" s="73">
        <f t="shared" si="9"/>
        <v>2956441.98</v>
      </c>
      <c r="D29" s="73">
        <f t="shared" si="10"/>
        <v>2956441.98</v>
      </c>
      <c r="E29" s="231">
        <f t="shared" si="11"/>
        <v>1227918.0799999998</v>
      </c>
      <c r="F29" s="233">
        <v>156975.20000000001</v>
      </c>
      <c r="G29" s="72">
        <v>276928.11</v>
      </c>
      <c r="H29" s="225">
        <v>35201.249999999993</v>
      </c>
      <c r="I29" s="88">
        <v>10445</v>
      </c>
      <c r="J29" s="118">
        <v>748368.51999999979</v>
      </c>
      <c r="K29" s="73">
        <f t="shared" si="15"/>
        <v>1215289.8400000001</v>
      </c>
      <c r="L29" s="165">
        <v>903920.09</v>
      </c>
      <c r="M29" s="118">
        <v>141872.82</v>
      </c>
      <c r="N29" s="225">
        <v>11443.61</v>
      </c>
      <c r="O29" s="73"/>
      <c r="P29" s="234">
        <v>158053.32</v>
      </c>
      <c r="Q29" s="73">
        <f t="shared" si="16"/>
        <v>513234.06</v>
      </c>
      <c r="R29" s="225">
        <v>242201.53999999998</v>
      </c>
      <c r="S29" s="73">
        <v>62758.51</v>
      </c>
      <c r="T29" s="225">
        <f>9873.94+1059.76</f>
        <v>10933.7</v>
      </c>
      <c r="U29" s="73"/>
      <c r="V29" s="235">
        <v>197340.31</v>
      </c>
    </row>
    <row r="30" spans="1:22" x14ac:dyDescent="0.25">
      <c r="A30" s="266"/>
      <c r="B30" s="72" t="str">
        <f>IF(L!$A$1=1,L!B229,IF(L!$A$1=2,L!C229,L!D229))</f>
        <v>2022 Dhjetor</v>
      </c>
      <c r="C30" s="73">
        <f t="shared" si="9"/>
        <v>4179290.3700000006</v>
      </c>
      <c r="D30" s="73">
        <f t="shared" si="10"/>
        <v>4179290.3700000006</v>
      </c>
      <c r="E30" s="231">
        <f t="shared" si="11"/>
        <v>2585511.1700000004</v>
      </c>
      <c r="F30" s="93">
        <v>152754.51</v>
      </c>
      <c r="G30">
        <f>231719.71-4380</f>
        <v>227339.71</v>
      </c>
      <c r="H30" s="90">
        <v>43748.97</v>
      </c>
      <c r="I30" s="225"/>
      <c r="J30" s="73">
        <v>2161667.9800000004</v>
      </c>
      <c r="K30" s="73">
        <f t="shared" si="15"/>
        <v>1223477.33</v>
      </c>
      <c r="L30" s="96">
        <v>756870.89</v>
      </c>
      <c r="M30" s="73">
        <v>172931.12</v>
      </c>
      <c r="N30" s="90">
        <v>8457.81</v>
      </c>
      <c r="O30" s="73"/>
      <c r="P30" s="73">
        <v>285217.51</v>
      </c>
      <c r="Q30" s="73">
        <f t="shared" si="16"/>
        <v>370301.87000000005</v>
      </c>
      <c r="R30" s="73">
        <v>224893.46000000002</v>
      </c>
      <c r="S30" s="73">
        <v>59410.600000000006</v>
      </c>
      <c r="T30" s="73">
        <v>12157.810000000001</v>
      </c>
      <c r="U30" s="73"/>
      <c r="V30" s="73">
        <v>73840</v>
      </c>
    </row>
    <row r="31" spans="1:22" x14ac:dyDescent="0.25">
      <c r="A31" s="267"/>
      <c r="B31" s="74" t="str">
        <f>IF(L!$A$1=1,L!B230,IF(L!$A$1=2,L!C230,L!D230))</f>
        <v>Gjithsej 2022</v>
      </c>
      <c r="C31" s="217">
        <f t="shared" si="9"/>
        <v>28763575.84</v>
      </c>
      <c r="D31" s="218">
        <f>SUM(D19:D30)</f>
        <v>28763575.84</v>
      </c>
      <c r="E31" s="218">
        <f t="shared" ref="E31" si="17">SUM(E19:E30)</f>
        <v>12850566.310000001</v>
      </c>
      <c r="F31" s="218">
        <f>SUM(F19:F30)</f>
        <v>1836161.73</v>
      </c>
      <c r="G31" s="218">
        <f t="shared" ref="G31:V31" si="18">SUM(G19:G30)</f>
        <v>2105118.54</v>
      </c>
      <c r="H31" s="218">
        <f t="shared" si="18"/>
        <v>482929.94000000006</v>
      </c>
      <c r="I31" s="218">
        <f t="shared" si="18"/>
        <v>545593.32000000007</v>
      </c>
      <c r="J31" s="218">
        <f t="shared" si="18"/>
        <v>7880762.7799999993</v>
      </c>
      <c r="K31" s="218">
        <f t="shared" si="18"/>
        <v>11919654.870000001</v>
      </c>
      <c r="L31" s="244">
        <f t="shared" si="18"/>
        <v>9823421.8000000026</v>
      </c>
      <c r="M31" s="218">
        <f t="shared" si="18"/>
        <v>1220964.75</v>
      </c>
      <c r="N31" s="218">
        <f t="shared" si="18"/>
        <v>160020.99</v>
      </c>
      <c r="O31" s="218">
        <f t="shared" si="18"/>
        <v>0</v>
      </c>
      <c r="P31" s="218">
        <f t="shared" si="18"/>
        <v>715247.33000000007</v>
      </c>
      <c r="Q31" s="218">
        <f t="shared" si="18"/>
        <v>3993354.6600000011</v>
      </c>
      <c r="R31" s="218">
        <f t="shared" si="18"/>
        <v>2840693.2199999997</v>
      </c>
      <c r="S31" s="218">
        <f t="shared" si="18"/>
        <v>715758.57</v>
      </c>
      <c r="T31" s="218">
        <f t="shared" si="18"/>
        <v>110042.55999999998</v>
      </c>
      <c r="U31" s="218">
        <f t="shared" si="18"/>
        <v>24800</v>
      </c>
      <c r="V31" s="218">
        <f t="shared" si="18"/>
        <v>302060.31</v>
      </c>
    </row>
    <row r="32" spans="1:22" x14ac:dyDescent="0.25">
      <c r="A32" s="254">
        <v>2023</v>
      </c>
      <c r="B32" s="72" t="str">
        <f>IF(L!$A$1=1,L!B231,IF(L!$A$1=2,L!C231,L!D231))</f>
        <v>2023 Janar</v>
      </c>
      <c r="C32" s="90">
        <f t="shared" si="9"/>
        <v>1258876.3699999999</v>
      </c>
      <c r="D32" s="90">
        <f t="shared" ref="D32:D43" si="19">+E32+K32+Q32</f>
        <v>1258876.3699999999</v>
      </c>
      <c r="E32" s="109">
        <f t="shared" ref="E32:E43" si="20">+F32+G32+H32+I32+J32</f>
        <v>206144.25</v>
      </c>
      <c r="F32" s="110">
        <v>155205.17000000001</v>
      </c>
      <c r="G32" s="118">
        <v>50939.08</v>
      </c>
      <c r="H32" s="141"/>
      <c r="I32" s="110"/>
      <c r="K32" s="98">
        <f t="shared" ref="K32" si="21">SUM(L32:P32)</f>
        <v>809051.09</v>
      </c>
      <c r="L32" s="99">
        <v>758997.96</v>
      </c>
      <c r="M32" s="145">
        <v>50053.13</v>
      </c>
      <c r="N32" s="149"/>
      <c r="O32" s="150"/>
      <c r="P32" s="150"/>
      <c r="Q32" s="151">
        <f t="shared" ref="Q32:Q37" si="22">SUM(R32:V32)</f>
        <v>243681.03</v>
      </c>
      <c r="R32" s="98">
        <v>225631.27</v>
      </c>
      <c r="S32" s="90">
        <v>18049.759999999998</v>
      </c>
      <c r="T32" s="96"/>
      <c r="U32" s="90"/>
      <c r="V32" s="90"/>
    </row>
    <row r="33" spans="1:22" x14ac:dyDescent="0.25">
      <c r="A33" s="254"/>
      <c r="B33" s="72" t="str">
        <f>IF(L!$A$1=1,L!B232,IF(L!$A$1=2,L!C232,L!D232))</f>
        <v>2023 Shkurt</v>
      </c>
      <c r="C33" s="73">
        <f t="shared" si="9"/>
        <v>2211413.23</v>
      </c>
      <c r="D33" s="90">
        <f t="shared" si="19"/>
        <v>2211413.23</v>
      </c>
      <c r="E33" s="109">
        <f t="shared" si="20"/>
        <v>545392.38</v>
      </c>
      <c r="F33" s="118">
        <v>210390</v>
      </c>
      <c r="G33" s="112">
        <v>189061.04</v>
      </c>
      <c r="H33" s="118">
        <v>100058.59</v>
      </c>
      <c r="I33" s="112">
        <v>11500</v>
      </c>
      <c r="J33" s="118">
        <v>34382.75</v>
      </c>
      <c r="K33" s="73">
        <f t="shared" ref="K33" si="23">SUM(L33:P33)</f>
        <v>1319166.6000000001</v>
      </c>
      <c r="L33" s="98">
        <v>1144159.77</v>
      </c>
      <c r="M33" s="146">
        <v>148955.53</v>
      </c>
      <c r="N33" s="152">
        <v>26051.3</v>
      </c>
      <c r="O33" s="153"/>
      <c r="P33" s="150"/>
      <c r="Q33" s="154">
        <f t="shared" si="22"/>
        <v>346854.25</v>
      </c>
      <c r="R33" s="90">
        <v>265266.90999999997</v>
      </c>
      <c r="S33" s="97">
        <v>61441.57</v>
      </c>
      <c r="T33" s="118">
        <v>20145.77</v>
      </c>
      <c r="U33" s="97"/>
      <c r="V33" s="90"/>
    </row>
    <row r="34" spans="1:22" x14ac:dyDescent="0.25">
      <c r="A34" s="254"/>
      <c r="B34" s="72" t="str">
        <f>IF(L!$A$1=1,L!B233,IF(L!$A$1=2,L!C233,L!D233))</f>
        <v xml:space="preserve">2023 Mars </v>
      </c>
      <c r="C34" s="73">
        <f t="shared" si="9"/>
        <v>0</v>
      </c>
      <c r="D34" s="73">
        <f t="shared" si="19"/>
        <v>0</v>
      </c>
      <c r="E34" s="109">
        <f t="shared" si="20"/>
        <v>0</v>
      </c>
      <c r="F34" s="110"/>
      <c r="G34" s="118"/>
      <c r="H34" s="143"/>
      <c r="I34" s="112"/>
      <c r="J34" s="111"/>
      <c r="K34" s="73">
        <f>SUM(L34:P34)</f>
        <v>0</v>
      </c>
      <c r="L34" s="98"/>
      <c r="M34" s="147"/>
      <c r="N34" s="155"/>
      <c r="O34" s="153"/>
      <c r="P34" s="156"/>
      <c r="Q34" s="154">
        <f t="shared" si="22"/>
        <v>0</v>
      </c>
      <c r="R34" s="90"/>
      <c r="S34" s="118"/>
      <c r="T34" s="97"/>
      <c r="U34" s="97"/>
      <c r="V34" s="90"/>
    </row>
    <row r="35" spans="1:22" x14ac:dyDescent="0.25">
      <c r="A35" s="254"/>
      <c r="B35" s="72" t="str">
        <f>IF(L!$A$1=1,L!B234,IF(L!$A$1=2,L!C234,L!D234))</f>
        <v>2023 Prill</v>
      </c>
      <c r="C35" s="73">
        <f t="shared" si="9"/>
        <v>0</v>
      </c>
      <c r="D35" s="73">
        <f t="shared" si="19"/>
        <v>0</v>
      </c>
      <c r="E35" s="109">
        <f t="shared" si="20"/>
        <v>0</v>
      </c>
      <c r="F35" s="118"/>
      <c r="G35" s="110"/>
      <c r="H35" s="141"/>
      <c r="I35" s="110"/>
      <c r="J35" s="111"/>
      <c r="K35" s="73">
        <f t="shared" ref="K35:K43" si="24">SUM(L35:P35)</f>
        <v>0</v>
      </c>
      <c r="L35" s="98"/>
      <c r="M35" s="148"/>
      <c r="N35" s="157"/>
      <c r="O35" s="157"/>
      <c r="P35" s="157"/>
      <c r="Q35" s="154">
        <f t="shared" si="22"/>
        <v>0</v>
      </c>
      <c r="R35" s="144"/>
      <c r="S35" s="90"/>
      <c r="T35" s="118"/>
      <c r="U35" s="90"/>
      <c r="V35" s="90"/>
    </row>
    <row r="36" spans="1:22" x14ac:dyDescent="0.25">
      <c r="A36" s="254"/>
      <c r="B36" s="72" t="str">
        <f>IF(L!$A$1=1,L!B235,IF(L!$A$1=2,L!C235,L!D235))</f>
        <v>2023 Maj</v>
      </c>
      <c r="C36" s="73">
        <f t="shared" si="9"/>
        <v>0</v>
      </c>
      <c r="D36" s="73">
        <f t="shared" si="19"/>
        <v>0</v>
      </c>
      <c r="E36" s="109">
        <f t="shared" si="20"/>
        <v>0</v>
      </c>
      <c r="F36" s="113"/>
      <c r="G36" s="113"/>
      <c r="H36" s="120"/>
      <c r="I36" s="113"/>
      <c r="J36" s="114"/>
      <c r="K36" s="73">
        <f t="shared" si="24"/>
        <v>0</v>
      </c>
      <c r="L36" s="90"/>
      <c r="M36" s="145"/>
      <c r="N36" s="158"/>
      <c r="O36" s="150"/>
      <c r="P36" s="150"/>
      <c r="Q36" s="154">
        <f t="shared" si="22"/>
        <v>0</v>
      </c>
      <c r="R36" s="90"/>
      <c r="S36" s="118"/>
      <c r="T36" s="90"/>
      <c r="U36" s="90"/>
      <c r="V36" s="118"/>
    </row>
    <row r="37" spans="1:22" x14ac:dyDescent="0.25">
      <c r="A37" s="254"/>
      <c r="B37" s="72" t="str">
        <f>IF(L!$A$1=1,L!B236,IF(L!$A$1=2,L!C236,L!D236))</f>
        <v>2023 Qershor</v>
      </c>
      <c r="C37" s="73">
        <f t="shared" si="9"/>
        <v>0</v>
      </c>
      <c r="D37" s="73">
        <f t="shared" si="19"/>
        <v>0</v>
      </c>
      <c r="E37" s="109">
        <f t="shared" si="20"/>
        <v>0</v>
      </c>
      <c r="F37" s="113"/>
      <c r="G37" s="113"/>
      <c r="H37" s="120"/>
      <c r="I37" s="113"/>
      <c r="J37"/>
      <c r="K37" s="73">
        <f t="shared" si="24"/>
        <v>0</v>
      </c>
      <c r="L37" s="90"/>
      <c r="M37" s="145"/>
      <c r="N37" s="159"/>
      <c r="O37" s="159"/>
      <c r="P37" s="159"/>
      <c r="Q37" s="160">
        <f t="shared" si="22"/>
        <v>0</v>
      </c>
      <c r="R37" s="90"/>
      <c r="S37" s="90"/>
      <c r="T37" s="90"/>
      <c r="U37" s="90"/>
      <c r="V37" s="90"/>
    </row>
    <row r="38" spans="1:22" x14ac:dyDescent="0.25">
      <c r="A38" s="254"/>
      <c r="B38" s="72" t="str">
        <f>IF(L!$A$1=1,L!B237,IF(L!$A$1=2,L!C237,L!D237))</f>
        <v>2023 Korrik</v>
      </c>
      <c r="C38" s="73">
        <f t="shared" si="9"/>
        <v>0</v>
      </c>
      <c r="D38" s="73">
        <f t="shared" si="19"/>
        <v>0</v>
      </c>
      <c r="E38" s="109">
        <f t="shared" si="20"/>
        <v>0</v>
      </c>
      <c r="F38" s="96"/>
      <c r="G38" s="120"/>
      <c r="H38" s="120"/>
      <c r="I38" s="96"/>
      <c r="J38" s="121"/>
      <c r="K38" s="73">
        <f t="shared" si="24"/>
        <v>0</v>
      </c>
      <c r="L38" s="90"/>
      <c r="M38" s="90"/>
      <c r="N38" s="90"/>
      <c r="O38" s="90"/>
      <c r="P38" s="98"/>
      <c r="Q38" s="73">
        <f>SUM(R38:V38)</f>
        <v>0</v>
      </c>
      <c r="R38" s="73"/>
      <c r="S38" s="73"/>
      <c r="T38" s="73"/>
      <c r="U38" s="73"/>
      <c r="V38" s="92"/>
    </row>
    <row r="39" spans="1:22" x14ac:dyDescent="0.25">
      <c r="A39" s="254"/>
      <c r="B39" s="72" t="str">
        <f>IF(L!$A$1=1,L!B238,IF(L!$A$1=2,L!C238,L!D238))</f>
        <v>2023 Gusht</v>
      </c>
      <c r="C39" s="73">
        <f t="shared" si="9"/>
        <v>0</v>
      </c>
      <c r="D39" s="73">
        <f t="shared" si="19"/>
        <v>0</v>
      </c>
      <c r="E39" s="109">
        <f t="shared" si="20"/>
        <v>0</v>
      </c>
      <c r="F39" s="88"/>
      <c r="G39" s="88"/>
      <c r="H39" s="90"/>
      <c r="I39" s="88"/>
      <c r="J39" s="114"/>
      <c r="K39" s="73">
        <f t="shared" si="24"/>
        <v>0</v>
      </c>
      <c r="L39" s="89"/>
      <c r="M39" s="89"/>
      <c r="N39" s="91"/>
      <c r="O39" s="89"/>
      <c r="P39" s="118"/>
      <c r="Q39" s="73">
        <f>SUM(R39:V39)</f>
        <v>0</v>
      </c>
      <c r="R39" s="73"/>
      <c r="S39" s="118"/>
      <c r="T39" s="73"/>
      <c r="U39" s="73"/>
      <c r="V39" s="73"/>
    </row>
    <row r="40" spans="1:22" x14ac:dyDescent="0.25">
      <c r="A40" s="254"/>
      <c r="B40" s="72" t="str">
        <f>IF(L!$A$1=1,L!B239,IF(L!$A$1=2,L!C239,L!D239))</f>
        <v>2023 Shtator</v>
      </c>
      <c r="C40" s="73">
        <f t="shared" si="9"/>
        <v>0</v>
      </c>
      <c r="D40" s="73">
        <f t="shared" si="19"/>
        <v>0</v>
      </c>
      <c r="E40" s="109">
        <f t="shared" si="20"/>
        <v>0</v>
      </c>
      <c r="F40" s="88"/>
      <c r="G40" s="88"/>
      <c r="H40" s="90"/>
      <c r="I40" s="88"/>
      <c r="J40" s="88"/>
      <c r="K40" s="73">
        <f t="shared" si="24"/>
        <v>0</v>
      </c>
      <c r="L40" s="88"/>
      <c r="M40" s="88"/>
      <c r="N40" s="90"/>
      <c r="O40" s="88"/>
      <c r="P40" s="88"/>
      <c r="Q40" s="73">
        <f t="shared" ref="Q40:Q43" si="25">SUM(R40:V40)</f>
        <v>0</v>
      </c>
      <c r="R40" s="73"/>
      <c r="S40" s="73"/>
      <c r="T40" s="73"/>
      <c r="U40" s="73"/>
      <c r="V40" s="73"/>
    </row>
    <row r="41" spans="1:22" x14ac:dyDescent="0.25">
      <c r="A41" s="255"/>
      <c r="B41" s="72" t="str">
        <f>IF(L!$A$1=1,L!B240,IF(L!$A$1=2,L!C240,L!D240))</f>
        <v>2023 Tetor</v>
      </c>
      <c r="C41" s="73">
        <f t="shared" si="9"/>
        <v>0</v>
      </c>
      <c r="D41" s="73">
        <f t="shared" si="19"/>
        <v>0</v>
      </c>
      <c r="E41" s="109">
        <f t="shared" si="20"/>
        <v>0</v>
      </c>
      <c r="F41" s="118"/>
      <c r="G41" s="88"/>
      <c r="H41" s="90"/>
      <c r="I41" s="88"/>
      <c r="J41" s="88"/>
      <c r="K41" s="73">
        <f t="shared" si="24"/>
        <v>0</v>
      </c>
      <c r="L41" s="73"/>
      <c r="M41" s="108"/>
      <c r="N41" s="140"/>
      <c r="O41" s="108"/>
      <c r="P41" s="108"/>
      <c r="Q41" s="73">
        <f t="shared" si="25"/>
        <v>0</v>
      </c>
      <c r="R41" s="73"/>
      <c r="S41" s="139"/>
      <c r="T41" s="73"/>
      <c r="U41" s="73"/>
      <c r="V41" s="73"/>
    </row>
    <row r="42" spans="1:22" x14ac:dyDescent="0.25">
      <c r="A42" s="255"/>
      <c r="B42" s="72" t="str">
        <f>IF(L!$A$1=1,L!B241,IF(L!$A$1=2,L!C241,L!D241))</f>
        <v xml:space="preserve">2023 Nëntor </v>
      </c>
      <c r="C42" s="73">
        <f t="shared" si="9"/>
        <v>0</v>
      </c>
      <c r="D42" s="73">
        <f t="shared" si="19"/>
        <v>0</v>
      </c>
      <c r="E42" s="109">
        <f t="shared" si="20"/>
        <v>0</v>
      </c>
      <c r="F42" s="115"/>
      <c r="G42" s="116"/>
      <c r="H42" s="90"/>
      <c r="I42" s="88"/>
      <c r="J42" s="88"/>
      <c r="K42" s="73">
        <f t="shared" si="24"/>
        <v>0</v>
      </c>
      <c r="L42" s="73"/>
      <c r="M42" s="73"/>
      <c r="N42" s="90"/>
      <c r="O42" s="73"/>
      <c r="P42" s="163"/>
      <c r="Q42" s="73">
        <f t="shared" si="25"/>
        <v>0</v>
      </c>
      <c r="R42" s="118"/>
      <c r="S42" s="73"/>
      <c r="T42" s="73"/>
      <c r="U42" s="73"/>
      <c r="V42" s="138"/>
    </row>
    <row r="43" spans="1:22" x14ac:dyDescent="0.25">
      <c r="A43" s="255"/>
      <c r="B43" s="72" t="str">
        <f>IF(L!$A$1=1,L!B242,IF(L!$A$1=2,L!C242,L!D242))</f>
        <v>2023 Dhjetor</v>
      </c>
      <c r="C43" s="73">
        <f t="shared" si="9"/>
        <v>0</v>
      </c>
      <c r="D43" s="73">
        <f t="shared" si="19"/>
        <v>0</v>
      </c>
      <c r="E43" s="109">
        <f t="shared" si="20"/>
        <v>0</v>
      </c>
      <c r="F43" s="93"/>
      <c r="G43" s="73"/>
      <c r="H43" s="90"/>
      <c r="I43" s="73"/>
      <c r="J43" s="73"/>
      <c r="K43" s="73">
        <f t="shared" si="24"/>
        <v>0</v>
      </c>
      <c r="L43" s="73"/>
      <c r="M43" s="73"/>
      <c r="N43" s="90"/>
      <c r="O43" s="73"/>
      <c r="P43" s="73"/>
      <c r="Q43" s="73">
        <f t="shared" si="25"/>
        <v>0</v>
      </c>
      <c r="R43" s="73"/>
      <c r="S43" s="73"/>
      <c r="T43" s="73"/>
      <c r="U43" s="73"/>
      <c r="V43" s="73"/>
    </row>
    <row r="44" spans="1:22" x14ac:dyDescent="0.25">
      <c r="A44" s="256"/>
      <c r="B44" s="74" t="str">
        <f>IF(L!$A$1=1,L!B243,IF(L!$A$1=2,L!C243,L!D243))</f>
        <v>Gjithsej 2023</v>
      </c>
      <c r="C44" s="75">
        <f t="shared" si="9"/>
        <v>3470289.5999999996</v>
      </c>
      <c r="D44" s="76">
        <f>SUM(D32:D43)</f>
        <v>3470289.5999999996</v>
      </c>
      <c r="E44" s="76">
        <f t="shared" ref="E44:V44" si="26">SUM(E32:E43)</f>
        <v>751536.63</v>
      </c>
      <c r="F44" s="76">
        <f t="shared" si="26"/>
        <v>365595.17000000004</v>
      </c>
      <c r="G44" s="76">
        <f t="shared" si="26"/>
        <v>240000.12</v>
      </c>
      <c r="H44" s="76">
        <f t="shared" si="26"/>
        <v>100058.59</v>
      </c>
      <c r="I44" s="76">
        <f t="shared" si="26"/>
        <v>11500</v>
      </c>
      <c r="J44" s="76">
        <f t="shared" si="26"/>
        <v>34382.75</v>
      </c>
      <c r="K44" s="76">
        <f t="shared" si="26"/>
        <v>2128217.69</v>
      </c>
      <c r="L44" s="76">
        <f t="shared" si="26"/>
        <v>1903157.73</v>
      </c>
      <c r="M44" s="76">
        <f t="shared" si="26"/>
        <v>199008.66</v>
      </c>
      <c r="N44" s="76">
        <f t="shared" si="26"/>
        <v>26051.3</v>
      </c>
      <c r="O44" s="76">
        <f t="shared" si="26"/>
        <v>0</v>
      </c>
      <c r="P44" s="76">
        <f t="shared" si="26"/>
        <v>0</v>
      </c>
      <c r="Q44" s="76">
        <f t="shared" si="26"/>
        <v>590535.28</v>
      </c>
      <c r="R44" s="76">
        <f t="shared" si="26"/>
        <v>490898.17999999993</v>
      </c>
      <c r="S44" s="76">
        <f t="shared" si="26"/>
        <v>79491.33</v>
      </c>
      <c r="T44" s="76">
        <f t="shared" si="26"/>
        <v>20145.77</v>
      </c>
      <c r="U44" s="76">
        <f t="shared" si="26"/>
        <v>0</v>
      </c>
      <c r="V44" s="76">
        <f t="shared" si="26"/>
        <v>0</v>
      </c>
    </row>
    <row r="47" spans="1:22" x14ac:dyDescent="0.25">
      <c r="H47" s="165"/>
    </row>
    <row r="48" spans="1:22" x14ac:dyDescent="0.25">
      <c r="H48" s="165"/>
    </row>
    <row r="50" spans="8:8" x14ac:dyDescent="0.25">
      <c r="H50" s="165"/>
    </row>
  </sheetData>
  <mergeCells count="8">
    <mergeCell ref="A32:A44"/>
    <mergeCell ref="D1:D2"/>
    <mergeCell ref="B3:B5"/>
    <mergeCell ref="A3:A5"/>
    <mergeCell ref="Q4:Q5"/>
    <mergeCell ref="K4:K5"/>
    <mergeCell ref="A6:A18"/>
    <mergeCell ref="A19:A31"/>
  </mergeCells>
  <pageMargins left="0.25" right="0.25" top="0.75" bottom="0.75" header="0.3" footer="0.3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180975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42"/>
  <sheetViews>
    <sheetView view="pageBreakPreview" zoomScale="80" zoomScaleNormal="80" zoomScaleSheetLayoutView="80" workbookViewId="0">
      <pane xSplit="2" ySplit="3" topLeftCell="C13" activePane="bottomRight" state="frozen"/>
      <selection pane="topRight" activeCell="C1" sqref="C1"/>
      <selection pane="bottomLeft" activeCell="A9" sqref="A9"/>
      <selection pane="bottomRight" activeCell="J42" sqref="J42"/>
    </sheetView>
  </sheetViews>
  <sheetFormatPr defaultColWidth="9.140625" defaultRowHeight="15" x14ac:dyDescent="0.25"/>
  <cols>
    <col min="1" max="1" width="7.140625" customWidth="1"/>
    <col min="2" max="2" width="23.5703125" customWidth="1"/>
    <col min="3" max="3" width="14.28515625" customWidth="1"/>
    <col min="4" max="4" width="13.42578125" style="1" customWidth="1"/>
    <col min="5" max="6" width="12.42578125" style="1" customWidth="1"/>
    <col min="7" max="7" width="11.5703125" customWidth="1"/>
    <col min="8" max="8" width="12.7109375" customWidth="1"/>
    <col min="9" max="9" width="12.140625" customWidth="1"/>
    <col min="10" max="10" width="12.7109375" bestFit="1" customWidth="1"/>
    <col min="11" max="11" width="10.140625" customWidth="1"/>
    <col min="12" max="12" width="10.85546875" customWidth="1"/>
    <col min="13" max="13" width="11.7109375" customWidth="1"/>
    <col min="15" max="15" width="19.7109375" customWidth="1"/>
    <col min="16" max="16" width="13" customWidth="1"/>
    <col min="18" max="18" width="14" customWidth="1"/>
    <col min="19" max="19" width="13.42578125" customWidth="1"/>
  </cols>
  <sheetData>
    <row r="1" spans="1:18" s="2" customFormat="1" ht="26.25" customHeight="1" x14ac:dyDescent="0.35">
      <c r="A1" s="9" t="str">
        <f>IF(L!$A$1=1,L!G6,IF(L!$A$1=2,L!G16,L!G26))</f>
        <v>Tabela 2: Pranimet</v>
      </c>
      <c r="B1" s="9"/>
      <c r="D1" s="3"/>
      <c r="E1" s="3"/>
      <c r="F1" s="3"/>
    </row>
    <row r="2" spans="1:18" s="2" customFormat="1" ht="17.25" customHeight="1" x14ac:dyDescent="0.25">
      <c r="A2" s="79" t="s">
        <v>876</v>
      </c>
      <c r="E2" s="3"/>
      <c r="F2" s="3"/>
    </row>
    <row r="3" spans="1:18" s="1" customFormat="1" ht="82.5" customHeight="1" x14ac:dyDescent="0.25">
      <c r="A3" s="80" t="str">
        <f>IF(L!$A$1=1,L!G8,IF(L!$A$1=2,L!G18,L!G28))</f>
        <v>Viti</v>
      </c>
      <c r="B3" s="80" t="str">
        <f>IF(L!$A$1=1,L!H8,IF(L!$A$1=2,L!H18,L!H28))</f>
        <v>Viti / Muaji</v>
      </c>
      <c r="C3" s="81" t="str">
        <f>IF(L!$A$1=1,L!I8,IF(L!$A$1=2,L!I18,L!I28))</f>
        <v>Gjithsej Pranimet</v>
      </c>
      <c r="D3" s="54" t="str">
        <f>IF(L!$A$1=1,L!O8,IF(L!$A$1=2,L!O18,L!O28))</f>
        <v xml:space="preserve">Tatimi në pronë </v>
      </c>
      <c r="E3" s="82" t="s">
        <v>870</v>
      </c>
      <c r="F3" s="83" t="s">
        <v>873</v>
      </c>
      <c r="G3" s="54" t="s">
        <v>871</v>
      </c>
      <c r="H3" s="54" t="s">
        <v>878</v>
      </c>
      <c r="I3" s="54" t="s">
        <v>872</v>
      </c>
      <c r="J3" s="54" t="s">
        <v>874</v>
      </c>
      <c r="K3" s="54" t="s">
        <v>875</v>
      </c>
      <c r="L3" s="54" t="s">
        <v>879</v>
      </c>
      <c r="M3" s="54" t="s">
        <v>877</v>
      </c>
    </row>
    <row r="4" spans="1:18" s="1" customFormat="1" ht="15" customHeight="1" x14ac:dyDescent="0.25">
      <c r="A4" s="201"/>
      <c r="B4" s="201"/>
      <c r="C4" s="202"/>
      <c r="D4" s="203"/>
      <c r="E4" s="204"/>
      <c r="F4" s="205"/>
      <c r="G4" s="54"/>
      <c r="H4" s="203"/>
      <c r="I4" s="54"/>
      <c r="J4" s="203"/>
      <c r="K4" s="203"/>
      <c r="L4" s="203"/>
      <c r="M4" s="203"/>
    </row>
    <row r="5" spans="1:18" s="2" customFormat="1" ht="16.5" x14ac:dyDescent="0.3">
      <c r="A5" s="164"/>
      <c r="B5" s="4" t="str">
        <f>IF(L!$A$1=1,L!B205,IF(L!$A$1=2,L!C205,L!D205))</f>
        <v>2021 Janar</v>
      </c>
      <c r="C5" s="124">
        <f>SUM(D5:M5)</f>
        <v>349097.77</v>
      </c>
      <c r="D5" s="100">
        <v>130039</v>
      </c>
      <c r="E5" s="101">
        <v>70627.39</v>
      </c>
      <c r="F5" s="124">
        <v>35019.65</v>
      </c>
      <c r="G5" s="168">
        <v>5132</v>
      </c>
      <c r="H5" s="125">
        <v>61839</v>
      </c>
      <c r="I5" s="169">
        <v>14140</v>
      </c>
      <c r="J5" s="132">
        <v>2846</v>
      </c>
      <c r="K5" s="127">
        <v>13309</v>
      </c>
      <c r="L5" s="127">
        <v>-18750</v>
      </c>
      <c r="M5" s="124">
        <v>34895.730000000003</v>
      </c>
    </row>
    <row r="6" spans="1:18" s="2" customFormat="1" ht="16.5" x14ac:dyDescent="0.3">
      <c r="A6" s="268">
        <v>2021</v>
      </c>
      <c r="B6" s="4" t="str">
        <f>IF(L!$A$1=1,L!B206,IF(L!$A$1=2,L!C206,L!D206))</f>
        <v>2021 Shkurt</v>
      </c>
      <c r="C6" s="124">
        <f>SUM(D6:M6)</f>
        <v>446226.58</v>
      </c>
      <c r="D6" s="100">
        <v>150011.18</v>
      </c>
      <c r="E6" s="101">
        <v>131494.35999999999</v>
      </c>
      <c r="F6" s="124">
        <v>9317</v>
      </c>
      <c r="G6" s="168">
        <v>9647</v>
      </c>
      <c r="H6" s="125">
        <v>54457</v>
      </c>
      <c r="I6" s="169">
        <v>12390</v>
      </c>
      <c r="J6" s="132">
        <v>7597</v>
      </c>
      <c r="K6" s="127">
        <v>15487</v>
      </c>
      <c r="L6" s="127">
        <v>1328.58</v>
      </c>
      <c r="M6" s="124">
        <f>53497.46+1000</f>
        <v>54497.46</v>
      </c>
    </row>
    <row r="7" spans="1:18" s="2" customFormat="1" ht="16.5" x14ac:dyDescent="0.3">
      <c r="A7" s="268"/>
      <c r="B7" s="4" t="str">
        <f>IF(L!$A$1=1,L!B207,IF(L!$A$1=2,L!C207,L!D207))</f>
        <v xml:space="preserve">2021 Mars </v>
      </c>
      <c r="C7" s="128">
        <f>SUM(D7:M7)</f>
        <v>591150.46999999986</v>
      </c>
      <c r="D7" s="104">
        <v>221620.25</v>
      </c>
      <c r="E7" s="105">
        <v>189162.58</v>
      </c>
      <c r="F7" s="128">
        <v>8296.2999999999993</v>
      </c>
      <c r="G7" s="190">
        <v>10044</v>
      </c>
      <c r="H7" s="129">
        <v>72069</v>
      </c>
      <c r="I7" s="191">
        <v>19950</v>
      </c>
      <c r="J7" s="192">
        <v>9618</v>
      </c>
      <c r="K7" s="130">
        <v>6188</v>
      </c>
      <c r="L7" s="130"/>
      <c r="M7" s="124">
        <v>54202.34</v>
      </c>
    </row>
    <row r="8" spans="1:18" s="2" customFormat="1" ht="16.5" x14ac:dyDescent="0.3">
      <c r="A8" s="268"/>
      <c r="B8" s="4" t="str">
        <f>IF(L!$A$1=1,L!B208,IF(L!$A$1=2,L!C208,L!D208))</f>
        <v>2021 Prill</v>
      </c>
      <c r="C8" s="131">
        <f t="shared" ref="C8:C16" si="0">SUM(D8:M8)</f>
        <v>733330.25</v>
      </c>
      <c r="D8" s="132">
        <v>371995.91</v>
      </c>
      <c r="E8" s="101">
        <v>242148.58</v>
      </c>
      <c r="F8" s="124">
        <v>9578</v>
      </c>
      <c r="G8" s="102">
        <v>13082</v>
      </c>
      <c r="H8" s="102">
        <v>4615</v>
      </c>
      <c r="I8" s="134">
        <v>12060</v>
      </c>
      <c r="J8" s="193">
        <v>8178.5</v>
      </c>
      <c r="K8" s="193">
        <v>5869</v>
      </c>
      <c r="L8" s="194">
        <v>3565.58</v>
      </c>
      <c r="M8" s="124">
        <v>62237.68</v>
      </c>
    </row>
    <row r="9" spans="1:18" s="2" customFormat="1" ht="16.5" x14ac:dyDescent="0.3">
      <c r="A9" s="268"/>
      <c r="B9" s="4" t="str">
        <f>IF(L!$A$1=1,L!B209,IF(L!$A$1=2,L!C209,L!D209))</f>
        <v>2021 Maj</v>
      </c>
      <c r="C9" s="131">
        <f t="shared" si="0"/>
        <v>389048.08</v>
      </c>
      <c r="D9" s="195">
        <v>252704.38</v>
      </c>
      <c r="E9" s="132">
        <v>31861.33</v>
      </c>
      <c r="F9" s="124">
        <v>7134.92</v>
      </c>
      <c r="G9" s="102">
        <v>7897</v>
      </c>
      <c r="H9" s="196">
        <v>3300</v>
      </c>
      <c r="I9" s="134">
        <v>14610</v>
      </c>
      <c r="J9" s="132">
        <v>5467</v>
      </c>
      <c r="K9" s="133">
        <v>11041</v>
      </c>
      <c r="L9" s="133"/>
      <c r="M9" s="124">
        <f>55032.45</f>
        <v>55032.45</v>
      </c>
      <c r="N9" s="123"/>
      <c r="O9" s="123"/>
      <c r="P9" s="123"/>
      <c r="Q9" s="123"/>
      <c r="R9" s="123"/>
    </row>
    <row r="10" spans="1:18" s="123" customFormat="1" ht="16.5" x14ac:dyDescent="0.3">
      <c r="A10" s="268"/>
      <c r="B10" s="122" t="str">
        <f>IF(L!$A$1=1,L!B210,IF(L!$A$1=2,L!C210,L!D210))</f>
        <v>2021 Qershor</v>
      </c>
      <c r="C10" s="127">
        <f t="shared" si="0"/>
        <v>526971.85</v>
      </c>
      <c r="D10" s="132">
        <v>176634.23999999999</v>
      </c>
      <c r="E10" s="101">
        <v>28171.81</v>
      </c>
      <c r="F10" s="127">
        <v>42666.5</v>
      </c>
      <c r="G10" s="102">
        <v>12507</v>
      </c>
      <c r="H10" s="196">
        <v>140780.29999999999</v>
      </c>
      <c r="I10" s="102">
        <v>26030</v>
      </c>
      <c r="J10" s="103">
        <v>7687</v>
      </c>
      <c r="K10" s="127">
        <v>17045</v>
      </c>
      <c r="L10" s="127">
        <v>12414</v>
      </c>
      <c r="M10" s="127">
        <v>63036</v>
      </c>
      <c r="N10" s="2"/>
      <c r="O10" s="2"/>
      <c r="P10" s="2"/>
      <c r="Q10" s="2"/>
      <c r="R10" s="2"/>
    </row>
    <row r="11" spans="1:18" s="2" customFormat="1" ht="16.5" x14ac:dyDescent="0.3">
      <c r="A11" s="268"/>
      <c r="B11" s="4" t="str">
        <f>IF(L!$A$1=1,L!B211,IF(L!$A$1=2,L!C211,L!D211))</f>
        <v>2021 Korrik</v>
      </c>
      <c r="C11" s="124">
        <f t="shared" si="0"/>
        <v>409878.19999999995</v>
      </c>
      <c r="D11" s="195">
        <v>202608.06</v>
      </c>
      <c r="E11" s="101">
        <v>63914.3</v>
      </c>
      <c r="F11" s="124">
        <v>14274.8</v>
      </c>
      <c r="G11" s="102">
        <v>12450</v>
      </c>
      <c r="H11" s="197">
        <v>3285</v>
      </c>
      <c r="I11" s="102">
        <v>26010</v>
      </c>
      <c r="J11" s="103">
        <v>6392.5</v>
      </c>
      <c r="K11" s="127">
        <v>4955</v>
      </c>
      <c r="L11" s="127">
        <v>1503.54</v>
      </c>
      <c r="M11" s="124">
        <v>74485</v>
      </c>
    </row>
    <row r="12" spans="1:18" s="2" customFormat="1" ht="16.5" x14ac:dyDescent="0.3">
      <c r="A12" s="268"/>
      <c r="B12" s="4" t="str">
        <f>IF(L!$A$1=1,L!B212,IF(L!$A$1=2,L!C212,L!D212))</f>
        <v>2021 Gusht</v>
      </c>
      <c r="C12" s="124">
        <f t="shared" si="0"/>
        <v>411717.48</v>
      </c>
      <c r="D12" s="132">
        <v>271929.67</v>
      </c>
      <c r="E12" s="101">
        <v>11284.35</v>
      </c>
      <c r="F12" s="124">
        <v>1672</v>
      </c>
      <c r="G12" s="102">
        <v>21679</v>
      </c>
      <c r="H12" s="132">
        <v>3225</v>
      </c>
      <c r="I12" s="134">
        <v>20860</v>
      </c>
      <c r="J12" s="103">
        <v>12187</v>
      </c>
      <c r="K12" s="127">
        <v>577</v>
      </c>
      <c r="L12" s="127">
        <v>4311</v>
      </c>
      <c r="M12" s="124">
        <v>63992.46</v>
      </c>
    </row>
    <row r="13" spans="1:18" s="2" customFormat="1" ht="16.5" x14ac:dyDescent="0.3">
      <c r="A13" s="268"/>
      <c r="B13" s="4" t="str">
        <f>IF(L!$A$1=1,L!B213,IF(L!$A$1=2,L!C213,L!D213))</f>
        <v>2021 Shtator</v>
      </c>
      <c r="C13" s="124">
        <f t="shared" si="0"/>
        <v>648198.64</v>
      </c>
      <c r="D13" s="100">
        <v>242715.67</v>
      </c>
      <c r="E13" s="101">
        <v>18905.45</v>
      </c>
      <c r="F13" s="124">
        <v>9800</v>
      </c>
      <c r="G13" s="102">
        <v>19101.400000000001</v>
      </c>
      <c r="H13" s="102">
        <v>262284.5</v>
      </c>
      <c r="I13" s="134">
        <v>20950</v>
      </c>
      <c r="J13" s="132">
        <v>10652</v>
      </c>
      <c r="K13" s="134">
        <v>553</v>
      </c>
      <c r="L13" s="171">
        <v>15</v>
      </c>
      <c r="M13" s="124">
        <v>63221.62</v>
      </c>
    </row>
    <row r="14" spans="1:18" s="2" customFormat="1" ht="16.5" x14ac:dyDescent="0.3">
      <c r="A14" s="268"/>
      <c r="B14" s="4" t="str">
        <f>IF(L!$A$1=1,L!B214,IF(L!$A$1=2,L!C214,L!D214))</f>
        <v>2021 Tetor</v>
      </c>
      <c r="C14" s="124">
        <f t="shared" si="0"/>
        <v>415145.41999999993</v>
      </c>
      <c r="D14" s="179">
        <v>140503.46</v>
      </c>
      <c r="E14" s="101">
        <v>171842.12</v>
      </c>
      <c r="F14" s="124">
        <v>3087.8</v>
      </c>
      <c r="G14" s="102">
        <v>15365.5</v>
      </c>
      <c r="H14" s="162">
        <v>5670</v>
      </c>
      <c r="I14" s="134">
        <v>21920</v>
      </c>
      <c r="J14" s="103">
        <v>8056</v>
      </c>
      <c r="K14" s="133">
        <v>7705</v>
      </c>
      <c r="L14" s="133">
        <v>1503.54</v>
      </c>
      <c r="M14" s="124">
        <v>39492</v>
      </c>
    </row>
    <row r="15" spans="1:18" s="2" customFormat="1" ht="16.5" x14ac:dyDescent="0.3">
      <c r="A15" s="268"/>
      <c r="B15" s="4" t="str">
        <f>IF(L!$A$1=1,L!B215,IF(L!$A$1=2,L!C215,L!D215))</f>
        <v xml:space="preserve">2021 Nëntor </v>
      </c>
      <c r="C15" s="183">
        <f t="shared" si="0"/>
        <v>300942.16000000003</v>
      </c>
      <c r="D15" s="245">
        <v>119817.48</v>
      </c>
      <c r="E15" s="198">
        <v>52066.84</v>
      </c>
      <c r="F15" s="183">
        <v>7420</v>
      </c>
      <c r="G15" s="102">
        <v>14206</v>
      </c>
      <c r="H15" s="184">
        <v>7285</v>
      </c>
      <c r="I15" s="102">
        <v>20500</v>
      </c>
      <c r="J15" s="103">
        <v>10099.5</v>
      </c>
      <c r="K15" s="198">
        <v>6163</v>
      </c>
      <c r="L15" s="87"/>
      <c r="M15" s="183">
        <f>104558.75-7420-33754.41</f>
        <v>63384.34</v>
      </c>
    </row>
    <row r="16" spans="1:18" s="2" customFormat="1" x14ac:dyDescent="0.25">
      <c r="A16" s="268"/>
      <c r="B16" s="4" t="str">
        <f>IF(L!$A$1=1,L!B216,IF(L!$A$1=2,L!C216,L!D216))</f>
        <v>2021 Dhjetor</v>
      </c>
      <c r="C16" s="185">
        <f t="shared" si="0"/>
        <v>573282.31000000006</v>
      </c>
      <c r="D16" s="107">
        <v>175353.14</v>
      </c>
      <c r="E16" s="185">
        <v>19624.669999999998</v>
      </c>
      <c r="F16" s="185">
        <v>4616.3999999999996</v>
      </c>
      <c r="G16" s="200">
        <v>18917.099999999999</v>
      </c>
      <c r="H16" s="185">
        <v>263156.5</v>
      </c>
      <c r="I16" s="185">
        <v>21900</v>
      </c>
      <c r="J16" s="199">
        <v>16801.5</v>
      </c>
      <c r="K16" s="185">
        <v>8248</v>
      </c>
      <c r="L16" s="185"/>
      <c r="M16" s="185">
        <f>44679-14</f>
        <v>44665</v>
      </c>
    </row>
    <row r="17" spans="1:19" s="2" customFormat="1" x14ac:dyDescent="0.25">
      <c r="A17" s="268"/>
      <c r="B17" s="206" t="str">
        <f>IF(L!$A$1=1,L!B217,IF(L!$A$1=2,L!C217,L!D217))</f>
        <v>Gjithsej 2021</v>
      </c>
      <c r="C17" s="207">
        <f>SUM(C5:C16)</f>
        <v>5794989.2100000009</v>
      </c>
      <c r="D17" s="207">
        <f t="shared" ref="D17:M17" si="1">SUM(D5:D16)</f>
        <v>2455932.44</v>
      </c>
      <c r="E17" s="207">
        <f t="shared" si="1"/>
        <v>1031103.7799999999</v>
      </c>
      <c r="F17" s="207">
        <f t="shared" si="1"/>
        <v>152883.36999999997</v>
      </c>
      <c r="G17" s="207">
        <f t="shared" si="1"/>
        <v>160028</v>
      </c>
      <c r="H17" s="207">
        <f t="shared" si="1"/>
        <v>881966.3</v>
      </c>
      <c r="I17" s="207">
        <f t="shared" si="1"/>
        <v>231320</v>
      </c>
      <c r="J17" s="207">
        <f t="shared" si="1"/>
        <v>105582</v>
      </c>
      <c r="K17" s="207">
        <f t="shared" si="1"/>
        <v>97140</v>
      </c>
      <c r="L17" s="207">
        <f t="shared" si="1"/>
        <v>5891.2400000000016</v>
      </c>
      <c r="M17" s="207">
        <f t="shared" si="1"/>
        <v>673142.08</v>
      </c>
      <c r="Q17" s="117"/>
    </row>
    <row r="18" spans="1:19" s="2" customFormat="1" ht="16.5" x14ac:dyDescent="0.3">
      <c r="A18" s="268"/>
      <c r="B18" s="4" t="str">
        <f>IF(L!$A$1=1,L!B218,IF(L!$A$1=2,L!C218,L!D218))</f>
        <v>2022 Janar</v>
      </c>
      <c r="C18" s="124">
        <f>SUM(D18:M18)</f>
        <v>294832.80000000005</v>
      </c>
      <c r="D18" s="208">
        <v>96301.78</v>
      </c>
      <c r="E18" s="209">
        <v>84210.06</v>
      </c>
      <c r="F18" s="124"/>
      <c r="G18" s="168">
        <v>7305.5</v>
      </c>
      <c r="H18" s="125"/>
      <c r="I18" s="169">
        <v>15340</v>
      </c>
      <c r="J18" s="132">
        <v>2884.5</v>
      </c>
      <c r="K18" s="210">
        <v>40312.980000000003</v>
      </c>
      <c r="L18" s="127">
        <v>3274.98</v>
      </c>
      <c r="M18" s="124">
        <v>45203</v>
      </c>
    </row>
    <row r="19" spans="1:19" s="2" customFormat="1" ht="14.45" x14ac:dyDescent="0.35">
      <c r="B19" s="4" t="str">
        <f>IF(L!$A$1=1,L!B219,IF(L!$A$1=2,L!C219,L!D219))</f>
        <v>2022 Shkurt</v>
      </c>
      <c r="C19" s="124">
        <f>SUM(D19:M19)</f>
        <v>381930.99</v>
      </c>
      <c r="D19" s="100">
        <v>198396.12</v>
      </c>
      <c r="E19" s="101">
        <v>48004.37</v>
      </c>
      <c r="F19" s="124">
        <v>2018</v>
      </c>
      <c r="G19" s="168">
        <v>16114.5</v>
      </c>
      <c r="H19" s="125"/>
      <c r="I19" s="169">
        <v>17300</v>
      </c>
      <c r="J19" s="132">
        <v>12949</v>
      </c>
      <c r="K19" s="211">
        <v>5290</v>
      </c>
      <c r="L19" s="127"/>
      <c r="M19" s="124">
        <v>81859</v>
      </c>
    </row>
    <row r="20" spans="1:19" s="2" customFormat="1" ht="14.45" x14ac:dyDescent="0.35">
      <c r="B20" s="4" t="str">
        <f>IF(L!$A$1=1,L!B220,IF(L!$A$1=2,L!C220,L!D220))</f>
        <v xml:space="preserve">2022 Mars </v>
      </c>
      <c r="C20" s="128">
        <f>SUM(D20:M20)</f>
        <v>685059.16999999993</v>
      </c>
      <c r="D20" s="104">
        <v>215238.09</v>
      </c>
      <c r="E20" s="105">
        <v>93625.25</v>
      </c>
      <c r="F20" s="214">
        <v>3699.2</v>
      </c>
      <c r="G20" s="190">
        <v>14917.83</v>
      </c>
      <c r="H20" s="129">
        <f>16400+236671.8</f>
        <v>253071.8</v>
      </c>
      <c r="I20" s="212">
        <v>17710</v>
      </c>
      <c r="J20" s="213">
        <v>7786</v>
      </c>
      <c r="K20" s="130">
        <v>6301</v>
      </c>
      <c r="L20" s="246">
        <v>11160</v>
      </c>
      <c r="M20" s="124">
        <f>50390+11160</f>
        <v>61550</v>
      </c>
      <c r="O20" s="117"/>
      <c r="Q20" s="117"/>
    </row>
    <row r="21" spans="1:19" s="2" customFormat="1" ht="14.45" x14ac:dyDescent="0.35">
      <c r="B21" s="4" t="str">
        <f>IF(L!$A$1=1,L!B221,IF(L!$A$1=2,L!C221,L!D221))</f>
        <v>2022 Prill</v>
      </c>
      <c r="C21" s="131">
        <f t="shared" ref="C21:C29" si="2">SUM(D21:M21)</f>
        <v>454678.58</v>
      </c>
      <c r="D21" s="215">
        <v>227811.08</v>
      </c>
      <c r="E21" s="101">
        <v>123589.3</v>
      </c>
      <c r="F21" s="216">
        <v>2642.2</v>
      </c>
      <c r="G21" s="102">
        <v>13092</v>
      </c>
      <c r="H21" s="102"/>
      <c r="I21" s="216">
        <v>14440</v>
      </c>
      <c r="J21" s="216">
        <v>10597</v>
      </c>
      <c r="K21" s="247">
        <v>8612</v>
      </c>
      <c r="L21" s="117"/>
      <c r="M21" s="124">
        <v>53895</v>
      </c>
    </row>
    <row r="22" spans="1:19" s="2" customFormat="1" ht="14.45" x14ac:dyDescent="0.35">
      <c r="B22" s="4" t="str">
        <f>IF(L!$A$1=1,L!B222,IF(L!$A$1=2,L!C222,L!D222))</f>
        <v>2022 Maj</v>
      </c>
      <c r="C22" s="131">
        <f t="shared" si="2"/>
        <v>454201.24</v>
      </c>
      <c r="D22" s="248">
        <v>178185.3</v>
      </c>
      <c r="E22" s="132">
        <v>26557.02</v>
      </c>
      <c r="F22" s="124">
        <v>6569.8</v>
      </c>
      <c r="G22" s="102">
        <v>14445</v>
      </c>
      <c r="H22" s="196"/>
      <c r="I22" s="134">
        <v>17970</v>
      </c>
      <c r="J22" s="126">
        <v>5101.5</v>
      </c>
      <c r="K22" s="249">
        <v>18024</v>
      </c>
      <c r="L22" s="246">
        <v>2832.12</v>
      </c>
      <c r="M22" s="124">
        <v>184516.5</v>
      </c>
      <c r="N22" s="123"/>
      <c r="O22" s="239"/>
      <c r="P22" s="240"/>
      <c r="Q22" s="123"/>
      <c r="R22" s="241"/>
      <c r="S22" s="241"/>
    </row>
    <row r="23" spans="1:19" s="123" customFormat="1" ht="14.45" x14ac:dyDescent="0.35">
      <c r="A23" s="2"/>
      <c r="B23" s="122" t="str">
        <f>IF(L!$A$1=1,L!B223,IF(L!$A$1=2,L!C223,L!D223))</f>
        <v>2022 Qershor</v>
      </c>
      <c r="C23" s="127">
        <f t="shared" si="2"/>
        <v>654136.63</v>
      </c>
      <c r="D23" s="215">
        <v>156254.29999999999</v>
      </c>
      <c r="E23" s="101">
        <v>112221.06</v>
      </c>
      <c r="F23" s="127">
        <v>5114.8</v>
      </c>
      <c r="G23" s="102">
        <v>14347.27</v>
      </c>
      <c r="H23" s="196">
        <f>230967.2+20685</f>
        <v>251652.2</v>
      </c>
      <c r="I23" s="102">
        <v>24500</v>
      </c>
      <c r="J23" s="236">
        <v>6966</v>
      </c>
      <c r="K23" s="237">
        <v>18838</v>
      </c>
      <c r="L23" s="127"/>
      <c r="M23" s="127">
        <v>64243</v>
      </c>
      <c r="N23" s="2"/>
      <c r="O23" s="2"/>
      <c r="P23" s="2"/>
      <c r="Q23" s="2"/>
      <c r="R23" s="242"/>
      <c r="S23" s="243"/>
    </row>
    <row r="24" spans="1:19" s="2" customFormat="1" ht="14.45" x14ac:dyDescent="0.35">
      <c r="A24" s="2">
        <v>2022</v>
      </c>
      <c r="B24" s="4" t="str">
        <f>IF(L!$A$1=1,L!B224,IF(L!$A$1=2,L!C224,L!D224))</f>
        <v>2022 Korrik</v>
      </c>
      <c r="C24" s="124">
        <f t="shared" si="2"/>
        <v>599259.66</v>
      </c>
      <c r="D24" s="248">
        <v>261988.81</v>
      </c>
      <c r="E24" s="101">
        <v>102178.47</v>
      </c>
      <c r="F24" s="124">
        <v>14621.8</v>
      </c>
      <c r="G24" s="102">
        <v>15265</v>
      </c>
      <c r="H24" s="197"/>
      <c r="I24" s="102">
        <v>23120</v>
      </c>
      <c r="J24" s="103">
        <v>8983</v>
      </c>
      <c r="K24" s="127">
        <v>1642</v>
      </c>
      <c r="L24" s="127">
        <v>108124.58</v>
      </c>
      <c r="M24" s="127">
        <f>64243-907</f>
        <v>63336</v>
      </c>
      <c r="P24" s="117"/>
    </row>
    <row r="25" spans="1:19" s="2" customFormat="1" ht="14.45" x14ac:dyDescent="0.35">
      <c r="B25" s="4" t="str">
        <f>IF(L!$A$1=1,L!B225,IF(L!$A$1=2,L!C225,L!D225))</f>
        <v>2022 Gusht</v>
      </c>
      <c r="C25" s="124">
        <f t="shared" si="2"/>
        <v>480900.04</v>
      </c>
      <c r="D25" s="215">
        <v>311945.67</v>
      </c>
      <c r="E25" s="101">
        <v>11805.869999999999</v>
      </c>
      <c r="F25" s="216">
        <v>2097</v>
      </c>
      <c r="G25" s="102">
        <v>20709</v>
      </c>
      <c r="H25" s="132"/>
      <c r="I25" s="134">
        <v>24700</v>
      </c>
      <c r="J25" s="103">
        <v>13146.5</v>
      </c>
      <c r="K25" s="127">
        <v>174</v>
      </c>
      <c r="L25" s="127">
        <v>540</v>
      </c>
      <c r="M25" s="124">
        <v>95782</v>
      </c>
    </row>
    <row r="26" spans="1:19" s="2" customFormat="1" ht="14.45" x14ac:dyDescent="0.35">
      <c r="B26" s="4" t="str">
        <f>IF(L!$A$1=1,L!B226,IF(L!$A$1=2,L!C226,L!D226))</f>
        <v>2022 Shtator</v>
      </c>
      <c r="C26" s="124">
        <f t="shared" si="2"/>
        <v>701925.79</v>
      </c>
      <c r="D26" s="100">
        <v>159726.47</v>
      </c>
      <c r="E26" s="101">
        <v>26250.09</v>
      </c>
      <c r="F26" s="138">
        <v>3857</v>
      </c>
      <c r="G26" s="102">
        <v>12848</v>
      </c>
      <c r="H26" s="102">
        <f>286922+13268</f>
        <v>300190</v>
      </c>
      <c r="I26" s="134">
        <v>22250</v>
      </c>
      <c r="J26" s="132">
        <v>9201.5</v>
      </c>
      <c r="K26" s="134">
        <v>201</v>
      </c>
      <c r="L26" s="171">
        <v>106127.73</v>
      </c>
      <c r="M26" s="124">
        <v>61274</v>
      </c>
      <c r="O26" s="117"/>
      <c r="P26" s="117"/>
    </row>
    <row r="27" spans="1:19" s="2" customFormat="1" ht="14.45" x14ac:dyDescent="0.35">
      <c r="B27" s="4" t="str">
        <f>IF(L!$A$1=1,L!B227,IF(L!$A$1=2,L!C227,L!D227))</f>
        <v>2022 Tetor</v>
      </c>
      <c r="C27" s="124">
        <f t="shared" si="2"/>
        <v>352161.36000000004</v>
      </c>
      <c r="D27" s="215">
        <v>196166.74</v>
      </c>
      <c r="E27" s="101">
        <v>31912.639999999999</v>
      </c>
      <c r="F27" s="124">
        <v>692.9</v>
      </c>
      <c r="G27" s="102">
        <v>15440</v>
      </c>
      <c r="H27" s="162"/>
      <c r="I27" s="134">
        <v>20215</v>
      </c>
      <c r="J27" s="103">
        <v>7697.5</v>
      </c>
      <c r="K27" s="133">
        <v>4677</v>
      </c>
      <c r="L27" s="133">
        <v>1328.58</v>
      </c>
      <c r="M27" s="124">
        <v>74031</v>
      </c>
    </row>
    <row r="28" spans="1:19" s="2" customFormat="1" ht="14.45" x14ac:dyDescent="0.35">
      <c r="B28" s="4" t="str">
        <f>IF(L!$A$1=1,L!B228,IF(L!$A$1=2,L!C228,L!D228))</f>
        <v xml:space="preserve">2022 Nëntor </v>
      </c>
      <c r="C28" s="183">
        <f t="shared" si="2"/>
        <v>215026.94</v>
      </c>
      <c r="D28" s="250">
        <v>91354.75</v>
      </c>
      <c r="E28" s="251">
        <v>12095.69</v>
      </c>
      <c r="F28" s="250">
        <v>3661</v>
      </c>
      <c r="G28" s="102">
        <v>14547</v>
      </c>
      <c r="H28" s="184"/>
      <c r="I28" s="102">
        <v>20115</v>
      </c>
      <c r="J28" s="103">
        <v>7416.5</v>
      </c>
      <c r="K28" s="198">
        <v>8618</v>
      </c>
      <c r="L28" s="87"/>
      <c r="M28" s="183">
        <v>57219</v>
      </c>
      <c r="P28" s="117"/>
    </row>
    <row r="29" spans="1:19" s="2" customFormat="1" x14ac:dyDescent="0.25">
      <c r="B29" s="4" t="str">
        <f>IF(L!$A$1=1,L!B229,IF(L!$A$1=2,L!C229,L!D229))</f>
        <v>2022 Dhjetor</v>
      </c>
      <c r="C29" s="185">
        <f t="shared" si="2"/>
        <v>748877.51</v>
      </c>
      <c r="D29" s="107">
        <v>261135.13</v>
      </c>
      <c r="E29" s="185">
        <v>105756.18</v>
      </c>
      <c r="F29" s="185">
        <v>12184.2</v>
      </c>
      <c r="G29" s="200">
        <v>15047</v>
      </c>
      <c r="H29" s="185">
        <f>211577+17245</f>
        <v>228822</v>
      </c>
      <c r="I29" s="185">
        <v>21845</v>
      </c>
      <c r="J29" s="253">
        <v>12136</v>
      </c>
      <c r="K29" s="185">
        <v>9913</v>
      </c>
      <c r="L29" s="185">
        <v>2402</v>
      </c>
      <c r="M29" s="185">
        <v>79637</v>
      </c>
    </row>
    <row r="30" spans="1:19" s="2" customFormat="1" x14ac:dyDescent="0.25">
      <c r="B30" s="206" t="str">
        <f>IF(L!$A$1=1,L!B230,IF(L!$A$1=2,L!C230,L!D230))</f>
        <v>Gjithsej 2022</v>
      </c>
      <c r="C30" s="207">
        <f>SUM(C18:C29)</f>
        <v>6022990.7100000009</v>
      </c>
      <c r="D30" s="207">
        <f t="shared" ref="D30:L30" si="3">SUM(D18:D29)</f>
        <v>2354504.2399999998</v>
      </c>
      <c r="E30" s="207">
        <f t="shared" si="3"/>
        <v>778206</v>
      </c>
      <c r="F30" s="207">
        <f t="shared" si="3"/>
        <v>57157.900000000009</v>
      </c>
      <c r="G30" s="207">
        <f t="shared" si="3"/>
        <v>174078.1</v>
      </c>
      <c r="H30" s="207">
        <f t="shared" si="3"/>
        <v>1033736</v>
      </c>
      <c r="I30" s="207">
        <f t="shared" si="3"/>
        <v>239505</v>
      </c>
      <c r="J30" s="207">
        <f t="shared" si="3"/>
        <v>104865</v>
      </c>
      <c r="K30" s="207">
        <f t="shared" si="3"/>
        <v>122602.98000000001</v>
      </c>
      <c r="L30" s="207">
        <f t="shared" si="3"/>
        <v>235789.98999999996</v>
      </c>
      <c r="M30" s="207">
        <f>SUM(M18:M29)</f>
        <v>922545.5</v>
      </c>
      <c r="O30" s="117"/>
      <c r="Q30" s="117"/>
    </row>
    <row r="31" spans="1:19" s="2" customFormat="1" ht="16.5" x14ac:dyDescent="0.3">
      <c r="A31" s="268">
        <v>2023</v>
      </c>
      <c r="B31" s="4" t="str">
        <f>IF(L!$A$1=1,L!B231,IF(L!$A$1=2,L!C231,L!D231))</f>
        <v>2023 Janar</v>
      </c>
      <c r="C31" s="124">
        <f>SUM(D31:M31)</f>
        <v>383842.11</v>
      </c>
      <c r="D31" s="100">
        <v>143980.53</v>
      </c>
      <c r="E31" s="101">
        <v>12039.71</v>
      </c>
      <c r="F31" s="124">
        <v>23304</v>
      </c>
      <c r="G31" s="135">
        <v>11948</v>
      </c>
      <c r="H31" s="125"/>
      <c r="I31" s="136">
        <v>17285</v>
      </c>
      <c r="J31" s="126">
        <v>5787</v>
      </c>
      <c r="K31" s="127">
        <v>43606</v>
      </c>
      <c r="L31" s="127">
        <v>1509.87</v>
      </c>
      <c r="M31" s="124">
        <f>142307-17285-640</f>
        <v>124382</v>
      </c>
      <c r="O31" s="117"/>
    </row>
    <row r="32" spans="1:19" s="2" customFormat="1" ht="16.5" x14ac:dyDescent="0.3">
      <c r="A32" s="268"/>
      <c r="B32" s="4" t="str">
        <f>IF(L!$A$1=1,L!B232,IF(L!$A$1=2,L!C232,L!D232))</f>
        <v>2023 Shkurt</v>
      </c>
      <c r="C32" s="128">
        <f>SUM(D32:M32)</f>
        <v>583569.27</v>
      </c>
      <c r="D32" s="104">
        <v>152022.98000000001</v>
      </c>
      <c r="E32" s="105">
        <v>56784.21</v>
      </c>
      <c r="F32" s="128">
        <v>822</v>
      </c>
      <c r="G32" s="106">
        <v>11903</v>
      </c>
      <c r="H32" s="129"/>
      <c r="I32" s="106">
        <v>17355</v>
      </c>
      <c r="J32" s="180">
        <v>8986</v>
      </c>
      <c r="K32" s="130">
        <v>7396</v>
      </c>
      <c r="L32" s="130">
        <f>1006.58+2358+155524.5</f>
        <v>158889.07999999999</v>
      </c>
      <c r="M32" s="124">
        <v>169411</v>
      </c>
      <c r="O32" s="117"/>
    </row>
    <row r="33" spans="1:19" s="2" customFormat="1" ht="16.5" x14ac:dyDescent="0.3">
      <c r="A33" s="268"/>
      <c r="B33" s="4" t="str">
        <f>IF(L!$A$1=1,L!B233,IF(L!$A$1=2,L!C233,L!D233))</f>
        <v xml:space="preserve">2023 Mars </v>
      </c>
      <c r="C33" s="131">
        <f t="shared" ref="C33:C43" si="4">SUM(D33:M33)</f>
        <v>0</v>
      </c>
      <c r="D33" s="132"/>
      <c r="E33" s="101"/>
      <c r="F33" s="124"/>
      <c r="G33" s="102"/>
      <c r="H33" s="102"/>
      <c r="I33" s="137"/>
      <c r="J33" s="103"/>
      <c r="K33" s="126"/>
      <c r="L33" s="166"/>
      <c r="M33" s="124"/>
      <c r="O33" s="117"/>
    </row>
    <row r="34" spans="1:19" s="2" customFormat="1" ht="16.5" x14ac:dyDescent="0.3">
      <c r="A34" s="268"/>
      <c r="B34" s="4" t="str">
        <f>IF(L!$A$1=1,L!B234,IF(L!$A$1=2,L!C234,L!D234))</f>
        <v>2023 Prill</v>
      </c>
      <c r="C34" s="131">
        <f t="shared" si="4"/>
        <v>0</v>
      </c>
      <c r="D34" s="179"/>
      <c r="E34" s="126"/>
      <c r="F34" s="124"/>
      <c r="G34" s="102"/>
      <c r="H34" s="181"/>
      <c r="I34" s="137"/>
      <c r="J34" s="126"/>
      <c r="K34" s="133"/>
      <c r="L34" s="133"/>
      <c r="M34" s="124"/>
    </row>
    <row r="35" spans="1:19" s="123" customFormat="1" ht="16.5" x14ac:dyDescent="0.3">
      <c r="A35" s="268"/>
      <c r="B35" s="122" t="str">
        <f>IF(L!$A$1=1,L!B235,IF(L!$A$1=2,L!C235,L!D235))</f>
        <v>2023 Maj</v>
      </c>
      <c r="C35" s="127">
        <f t="shared" si="4"/>
        <v>0</v>
      </c>
      <c r="D35" s="126"/>
      <c r="E35" s="101"/>
      <c r="F35" s="127"/>
      <c r="G35" s="102"/>
      <c r="H35" s="181"/>
      <c r="I35" s="102"/>
      <c r="J35" s="103"/>
      <c r="K35" s="127"/>
      <c r="L35" s="127"/>
      <c r="M35" s="127"/>
    </row>
    <row r="36" spans="1:19" s="2" customFormat="1" ht="16.5" x14ac:dyDescent="0.3">
      <c r="A36" s="268"/>
      <c r="B36" s="4" t="str">
        <f>IF(L!$A$1=1,L!B236,IF(L!$A$1=2,L!C236,L!D236))</f>
        <v>2023 Qershor</v>
      </c>
      <c r="C36" s="124">
        <f t="shared" si="4"/>
        <v>0</v>
      </c>
      <c r="D36" s="179"/>
      <c r="E36" s="101"/>
      <c r="F36" s="124"/>
      <c r="G36" s="102"/>
      <c r="H36" s="182"/>
      <c r="I36" s="102"/>
      <c r="J36" s="103"/>
      <c r="K36" s="127"/>
      <c r="L36" s="127"/>
      <c r="M36" s="124"/>
    </row>
    <row r="37" spans="1:19" s="2" customFormat="1" ht="16.5" x14ac:dyDescent="0.3">
      <c r="A37" s="268"/>
      <c r="B37" s="4" t="str">
        <f>IF(L!$A$1=1,L!B237,IF(L!$A$1=2,L!C237,L!D237))</f>
        <v>2023 Korrik</v>
      </c>
      <c r="C37" s="124">
        <f t="shared" si="4"/>
        <v>0</v>
      </c>
      <c r="D37" s="126"/>
      <c r="E37" s="101"/>
      <c r="F37" s="124"/>
      <c r="G37" s="102"/>
      <c r="H37" s="132"/>
      <c r="I37" s="134"/>
      <c r="J37" s="103"/>
      <c r="K37" s="127"/>
      <c r="L37" s="127"/>
      <c r="M37" s="124"/>
    </row>
    <row r="38" spans="1:19" s="2" customFormat="1" ht="16.5" x14ac:dyDescent="0.3">
      <c r="A38" s="268"/>
      <c r="B38" s="4" t="str">
        <f>IF(L!$A$1=1,L!B238,IF(L!$A$1=2,L!C238,L!D238))</f>
        <v>2023 Gusht</v>
      </c>
      <c r="C38" s="161">
        <f t="shared" si="4"/>
        <v>0</v>
      </c>
      <c r="D38" s="100"/>
      <c r="E38" s="101"/>
      <c r="F38" s="124"/>
      <c r="G38" s="102"/>
      <c r="H38" s="102"/>
      <c r="I38" s="137"/>
      <c r="J38" s="126"/>
      <c r="K38" s="137"/>
      <c r="L38" s="167"/>
      <c r="M38" s="124"/>
    </row>
    <row r="39" spans="1:19" s="2" customFormat="1" ht="16.5" x14ac:dyDescent="0.3">
      <c r="A39" s="268"/>
      <c r="B39" s="4" t="str">
        <f>IF(L!$A$1=1,L!B239,IF(L!$A$1=2,L!C239,L!D239))</f>
        <v>2023 Shtator</v>
      </c>
      <c r="C39" s="124">
        <f t="shared" si="4"/>
        <v>0</v>
      </c>
      <c r="D39" s="179"/>
      <c r="E39" s="101"/>
      <c r="F39" s="124"/>
      <c r="G39" s="102"/>
      <c r="H39" s="162"/>
      <c r="I39" s="134"/>
      <c r="J39" s="103"/>
      <c r="K39" s="133"/>
      <c r="L39" s="133"/>
      <c r="M39" s="124"/>
    </row>
    <row r="40" spans="1:19" s="2" customFormat="1" ht="16.5" x14ac:dyDescent="0.3">
      <c r="A40" s="268"/>
      <c r="B40" s="4" t="str">
        <f>IF(L!$A$1=1,L!B240,IF(L!$A$1=2,L!C240,L!D240))</f>
        <v>2023 Tetor</v>
      </c>
      <c r="C40" s="183">
        <f t="shared" si="4"/>
        <v>0</v>
      </c>
      <c r="D40" s="107"/>
      <c r="E40" s="101"/>
      <c r="F40" s="183"/>
      <c r="G40" s="102"/>
      <c r="H40" s="184"/>
      <c r="I40" s="102"/>
      <c r="J40" s="103"/>
      <c r="K40" s="87"/>
      <c r="L40" s="87"/>
      <c r="M40" s="183"/>
    </row>
    <row r="41" spans="1:19" s="2" customFormat="1" ht="15.75" thickBot="1" x14ac:dyDescent="0.3">
      <c r="A41" s="268"/>
      <c r="B41" s="4" t="str">
        <f>IF(L!$A$1=1,L!B241,IF(L!$A$1=2,L!C241,L!D241))</f>
        <v xml:space="preserve">2023 Nëntor </v>
      </c>
      <c r="C41" s="185">
        <f t="shared" si="4"/>
        <v>0</v>
      </c>
      <c r="D41" s="107"/>
      <c r="E41" s="185"/>
      <c r="F41" s="185"/>
      <c r="G41" s="185"/>
      <c r="H41" s="185"/>
      <c r="I41" s="185"/>
      <c r="J41" s="185"/>
      <c r="K41" s="185"/>
      <c r="L41" s="185"/>
      <c r="M41" s="185"/>
    </row>
    <row r="42" spans="1:19" s="2" customFormat="1" ht="17.25" thickBot="1" x14ac:dyDescent="0.35">
      <c r="A42" s="268"/>
      <c r="B42" s="4" t="str">
        <f>IF(L!$A$1=1,L!B242,IF(L!$A$1=2,L!C242,L!D242))</f>
        <v>2023 Dhjetor</v>
      </c>
      <c r="C42" s="185">
        <f t="shared" si="4"/>
        <v>0</v>
      </c>
      <c r="D42" s="107"/>
      <c r="E42" s="186"/>
      <c r="F42" s="185"/>
      <c r="G42" s="185"/>
      <c r="H42" s="185"/>
      <c r="I42" s="185"/>
      <c r="J42" s="187"/>
      <c r="K42" s="188"/>
      <c r="L42" s="189"/>
      <c r="M42" s="185"/>
    </row>
    <row r="43" spans="1:19" s="2" customFormat="1" x14ac:dyDescent="0.25">
      <c r="A43" s="268"/>
      <c r="B43" s="5" t="str">
        <f>IF(L!$A$1=1,L!B243,IF(L!$A$1=2,L!C243,L!D243))</f>
        <v>Gjithsej 2023</v>
      </c>
      <c r="C43" s="85">
        <f t="shared" si="4"/>
        <v>967411.38</v>
      </c>
      <c r="D43" s="86">
        <f>SUM(D31:D42)</f>
        <v>296003.51</v>
      </c>
      <c r="E43" s="86">
        <f>SUM(E31:E42)</f>
        <v>68823.92</v>
      </c>
      <c r="F43" s="86">
        <f>SUM(F31:F42)</f>
        <v>24126</v>
      </c>
      <c r="G43" s="86">
        <f t="shared" ref="G43:L43" si="5">SUM(G31:G42)</f>
        <v>23851</v>
      </c>
      <c r="H43" s="86">
        <f t="shared" si="5"/>
        <v>0</v>
      </c>
      <c r="I43" s="86">
        <f t="shared" si="5"/>
        <v>34640</v>
      </c>
      <c r="J43" s="86">
        <f t="shared" si="5"/>
        <v>14773</v>
      </c>
      <c r="K43" s="86">
        <f t="shared" si="5"/>
        <v>51002</v>
      </c>
      <c r="L43" s="86">
        <f t="shared" si="5"/>
        <v>160398.94999999998</v>
      </c>
      <c r="M43" s="86">
        <f>SUM(M31:M42)</f>
        <v>293793</v>
      </c>
    </row>
    <row r="44" spans="1:19" s="2" customFormat="1" x14ac:dyDescent="0.25">
      <c r="D44" s="3"/>
      <c r="E44" s="3"/>
      <c r="F44" s="3"/>
      <c r="L44" s="119"/>
    </row>
    <row r="45" spans="1:19" s="2" customFormat="1" x14ac:dyDescent="0.25">
      <c r="D45" s="3"/>
      <c r="E45" s="3"/>
      <c r="F45" s="3"/>
      <c r="J45" s="117"/>
      <c r="O45" s="117"/>
    </row>
    <row r="46" spans="1:19" s="2" customFormat="1" ht="16.5" x14ac:dyDescent="0.3">
      <c r="C46" s="117"/>
      <c r="D46" s="3"/>
      <c r="E46" s="3"/>
      <c r="F46" s="3"/>
      <c r="J46" s="117"/>
      <c r="O46" s="117"/>
      <c r="R46" s="238"/>
      <c r="S46" s="238"/>
    </row>
    <row r="47" spans="1:19" s="2" customFormat="1" x14ac:dyDescent="0.25">
      <c r="D47" s="3"/>
      <c r="E47" s="3"/>
      <c r="F47" s="3"/>
      <c r="J47" s="117"/>
      <c r="O47" s="117"/>
    </row>
    <row r="48" spans="1:19" s="2" customFormat="1" x14ac:dyDescent="0.25">
      <c r="D48" s="3"/>
      <c r="E48" s="3"/>
      <c r="F48" s="3"/>
      <c r="J48" s="117"/>
      <c r="O48" s="117"/>
    </row>
    <row r="49" spans="4:15" s="2" customFormat="1" x14ac:dyDescent="0.25">
      <c r="D49" s="3"/>
      <c r="E49" s="3"/>
      <c r="F49" s="3"/>
      <c r="J49" s="117"/>
      <c r="O49" s="117"/>
    </row>
    <row r="50" spans="4:15" s="2" customFormat="1" x14ac:dyDescent="0.25">
      <c r="D50" s="3"/>
      <c r="E50" s="3"/>
      <c r="F50" s="3"/>
      <c r="J50" s="117"/>
      <c r="O50" s="117"/>
    </row>
    <row r="51" spans="4:15" s="2" customFormat="1" x14ac:dyDescent="0.25">
      <c r="D51" s="3"/>
      <c r="E51" s="3"/>
      <c r="F51" s="3"/>
      <c r="J51" s="117"/>
    </row>
    <row r="52" spans="4:15" s="2" customFormat="1" x14ac:dyDescent="0.25">
      <c r="D52" s="3"/>
      <c r="E52" s="3"/>
      <c r="F52" s="3"/>
      <c r="J52" s="117"/>
    </row>
    <row r="53" spans="4:15" s="2" customFormat="1" x14ac:dyDescent="0.25">
      <c r="D53" s="3"/>
      <c r="E53" s="3"/>
      <c r="F53" s="3"/>
      <c r="J53" s="117"/>
    </row>
    <row r="54" spans="4:15" s="2" customFormat="1" x14ac:dyDescent="0.25">
      <c r="D54" s="3"/>
      <c r="E54" s="3"/>
      <c r="F54" s="3"/>
    </row>
    <row r="55" spans="4:15" s="2" customFormat="1" x14ac:dyDescent="0.25">
      <c r="D55" s="3"/>
      <c r="E55" s="3"/>
      <c r="F55" s="3"/>
    </row>
    <row r="56" spans="4:15" s="2" customFormat="1" x14ac:dyDescent="0.25">
      <c r="D56" s="3"/>
      <c r="E56" s="3"/>
      <c r="F56" s="3"/>
    </row>
    <row r="57" spans="4:15" s="2" customFormat="1" x14ac:dyDescent="0.25">
      <c r="D57" s="3"/>
      <c r="E57" s="3"/>
      <c r="F57" s="3"/>
    </row>
    <row r="58" spans="4:15" s="2" customFormat="1" x14ac:dyDescent="0.25">
      <c r="D58" s="3"/>
      <c r="E58" s="3"/>
      <c r="F58" s="3"/>
    </row>
    <row r="59" spans="4:15" s="2" customFormat="1" x14ac:dyDescent="0.25">
      <c r="D59" s="3"/>
      <c r="E59" s="3"/>
      <c r="F59" s="3"/>
    </row>
    <row r="60" spans="4:15" s="2" customFormat="1" x14ac:dyDescent="0.25">
      <c r="D60" s="3"/>
      <c r="E60" s="3"/>
      <c r="F60" s="3"/>
    </row>
    <row r="61" spans="4:15" s="2" customFormat="1" x14ac:dyDescent="0.25">
      <c r="D61" s="3"/>
      <c r="E61" s="3"/>
      <c r="F61" s="3"/>
    </row>
    <row r="62" spans="4:15" s="2" customFormat="1" x14ac:dyDescent="0.25">
      <c r="D62" s="3"/>
      <c r="E62" s="3"/>
      <c r="F62" s="3"/>
    </row>
    <row r="63" spans="4:15" s="2" customFormat="1" x14ac:dyDescent="0.25">
      <c r="D63" s="3"/>
      <c r="E63" s="3"/>
      <c r="F63" s="3"/>
    </row>
    <row r="64" spans="4:15" s="2" customFormat="1" x14ac:dyDescent="0.25">
      <c r="D64" s="3"/>
      <c r="E64" s="3"/>
      <c r="F64" s="3"/>
    </row>
    <row r="65" spans="4:6" s="2" customFormat="1" x14ac:dyDescent="0.25">
      <c r="D65" s="3"/>
      <c r="E65" s="3"/>
      <c r="F65" s="3"/>
    </row>
    <row r="66" spans="4:6" s="2" customFormat="1" x14ac:dyDescent="0.25">
      <c r="D66" s="3"/>
      <c r="E66" s="3"/>
      <c r="F66" s="3"/>
    </row>
    <row r="67" spans="4:6" s="2" customFormat="1" x14ac:dyDescent="0.25">
      <c r="D67" s="3"/>
      <c r="E67" s="3"/>
      <c r="F67" s="3"/>
    </row>
    <row r="68" spans="4:6" s="2" customFormat="1" x14ac:dyDescent="0.25">
      <c r="D68" s="3"/>
      <c r="E68" s="3"/>
      <c r="F68" s="3"/>
    </row>
    <row r="69" spans="4:6" s="2" customFormat="1" x14ac:dyDescent="0.25">
      <c r="D69" s="3"/>
      <c r="E69" s="3"/>
      <c r="F69" s="3"/>
    </row>
    <row r="70" spans="4:6" s="2" customFormat="1" x14ac:dyDescent="0.25">
      <c r="D70" s="3"/>
      <c r="E70" s="3"/>
      <c r="F70" s="3"/>
    </row>
    <row r="71" spans="4:6" s="2" customFormat="1" x14ac:dyDescent="0.25">
      <c r="D71" s="3"/>
      <c r="E71" s="3"/>
      <c r="F71" s="3"/>
    </row>
    <row r="72" spans="4:6" s="2" customFormat="1" x14ac:dyDescent="0.25">
      <c r="D72" s="3"/>
      <c r="E72" s="3"/>
      <c r="F72" s="3"/>
    </row>
    <row r="73" spans="4:6" s="2" customFormat="1" x14ac:dyDescent="0.25">
      <c r="D73" s="3"/>
      <c r="E73" s="3"/>
      <c r="F73" s="3"/>
    </row>
    <row r="74" spans="4:6" s="2" customFormat="1" x14ac:dyDescent="0.25">
      <c r="D74" s="3"/>
      <c r="E74" s="3"/>
      <c r="F74" s="3"/>
    </row>
    <row r="75" spans="4:6" s="2" customFormat="1" x14ac:dyDescent="0.25">
      <c r="D75" s="3"/>
      <c r="E75" s="3"/>
      <c r="F75" s="3"/>
    </row>
    <row r="76" spans="4:6" s="2" customFormat="1" x14ac:dyDescent="0.25">
      <c r="D76" s="3"/>
      <c r="E76" s="3"/>
      <c r="F76" s="3"/>
    </row>
    <row r="77" spans="4:6" s="2" customFormat="1" x14ac:dyDescent="0.25">
      <c r="D77" s="3"/>
      <c r="E77" s="3"/>
      <c r="F77" s="3"/>
    </row>
    <row r="78" spans="4:6" s="2" customFormat="1" x14ac:dyDescent="0.25">
      <c r="D78" s="3"/>
      <c r="E78" s="3"/>
      <c r="F78" s="3"/>
    </row>
    <row r="79" spans="4:6" s="2" customFormat="1" x14ac:dyDescent="0.25">
      <c r="D79" s="3"/>
      <c r="E79" s="3"/>
      <c r="F79" s="3"/>
    </row>
    <row r="80" spans="4:6" s="2" customFormat="1" x14ac:dyDescent="0.25">
      <c r="D80" s="3"/>
      <c r="E80" s="3"/>
      <c r="F80" s="3"/>
    </row>
    <row r="81" spans="4:6" s="2" customFormat="1" x14ac:dyDescent="0.25">
      <c r="D81" s="3"/>
      <c r="E81" s="3"/>
      <c r="F81" s="3"/>
    </row>
    <row r="82" spans="4:6" s="2" customFormat="1" x14ac:dyDescent="0.25">
      <c r="D82" s="3"/>
      <c r="E82" s="3"/>
      <c r="F82" s="3"/>
    </row>
    <row r="83" spans="4:6" s="2" customFormat="1" x14ac:dyDescent="0.25">
      <c r="D83" s="3"/>
      <c r="E83" s="3"/>
      <c r="F83" s="3"/>
    </row>
    <row r="84" spans="4:6" s="2" customFormat="1" x14ac:dyDescent="0.25">
      <c r="D84" s="3"/>
      <c r="E84" s="3"/>
      <c r="F84" s="3"/>
    </row>
    <row r="85" spans="4:6" s="2" customFormat="1" x14ac:dyDescent="0.25">
      <c r="D85" s="3"/>
      <c r="E85" s="3"/>
      <c r="F85" s="3"/>
    </row>
    <row r="86" spans="4:6" s="2" customFormat="1" x14ac:dyDescent="0.25">
      <c r="D86" s="3"/>
      <c r="E86" s="3"/>
      <c r="F86" s="3"/>
    </row>
    <row r="87" spans="4:6" s="2" customFormat="1" x14ac:dyDescent="0.25">
      <c r="D87" s="3"/>
      <c r="E87" s="3"/>
      <c r="F87" s="3"/>
    </row>
    <row r="88" spans="4:6" s="2" customFormat="1" x14ac:dyDescent="0.25">
      <c r="D88" s="3"/>
      <c r="E88" s="3"/>
      <c r="F88" s="3"/>
    </row>
    <row r="89" spans="4:6" s="2" customFormat="1" x14ac:dyDescent="0.25">
      <c r="D89" s="3"/>
      <c r="E89" s="3"/>
      <c r="F89" s="3"/>
    </row>
    <row r="90" spans="4:6" s="2" customFormat="1" x14ac:dyDescent="0.25">
      <c r="D90" s="3"/>
      <c r="E90" s="3"/>
      <c r="F90" s="3"/>
    </row>
    <row r="91" spans="4:6" s="2" customFormat="1" x14ac:dyDescent="0.25">
      <c r="D91" s="3"/>
      <c r="E91" s="3"/>
      <c r="F91" s="3"/>
    </row>
    <row r="92" spans="4:6" s="2" customFormat="1" x14ac:dyDescent="0.25">
      <c r="D92" s="3"/>
      <c r="E92" s="3"/>
      <c r="F92" s="3"/>
    </row>
    <row r="93" spans="4:6" s="2" customFormat="1" x14ac:dyDescent="0.25">
      <c r="D93" s="3"/>
      <c r="E93" s="3"/>
      <c r="F93" s="3"/>
    </row>
    <row r="94" spans="4:6" s="2" customFormat="1" x14ac:dyDescent="0.25">
      <c r="D94" s="3"/>
      <c r="E94" s="3"/>
      <c r="F94" s="3"/>
    </row>
    <row r="95" spans="4:6" s="2" customFormat="1" x14ac:dyDescent="0.25">
      <c r="D95" s="3"/>
      <c r="E95" s="3"/>
      <c r="F95" s="3"/>
    </row>
    <row r="96" spans="4:6" s="2" customFormat="1" x14ac:dyDescent="0.25">
      <c r="D96" s="3"/>
      <c r="E96" s="3"/>
      <c r="F96" s="3"/>
    </row>
    <row r="97" spans="4:6" s="2" customFormat="1" x14ac:dyDescent="0.25">
      <c r="D97" s="3"/>
      <c r="E97" s="3"/>
      <c r="F97" s="3"/>
    </row>
    <row r="98" spans="4:6" s="2" customFormat="1" x14ac:dyDescent="0.25">
      <c r="D98" s="3"/>
      <c r="E98" s="3"/>
      <c r="F98" s="3"/>
    </row>
    <row r="99" spans="4:6" s="2" customFormat="1" x14ac:dyDescent="0.25">
      <c r="D99" s="3"/>
      <c r="E99" s="3"/>
      <c r="F99" s="3"/>
    </row>
    <row r="100" spans="4:6" s="2" customFormat="1" x14ac:dyDescent="0.25">
      <c r="D100" s="3"/>
      <c r="E100" s="3"/>
      <c r="F100" s="3"/>
    </row>
    <row r="101" spans="4:6" s="2" customFormat="1" x14ac:dyDescent="0.25">
      <c r="D101" s="3"/>
      <c r="E101" s="3"/>
      <c r="F101" s="3"/>
    </row>
    <row r="102" spans="4:6" s="2" customFormat="1" x14ac:dyDescent="0.25">
      <c r="D102" s="3"/>
      <c r="E102" s="3"/>
      <c r="F102" s="3"/>
    </row>
    <row r="103" spans="4:6" s="2" customFormat="1" x14ac:dyDescent="0.25">
      <c r="D103" s="3"/>
      <c r="E103" s="3"/>
      <c r="F103" s="3"/>
    </row>
    <row r="104" spans="4:6" s="2" customFormat="1" x14ac:dyDescent="0.25">
      <c r="D104" s="3"/>
      <c r="E104" s="3"/>
      <c r="F104" s="3"/>
    </row>
    <row r="105" spans="4:6" s="2" customFormat="1" x14ac:dyDescent="0.25">
      <c r="D105" s="3"/>
      <c r="E105" s="3"/>
      <c r="F105" s="3"/>
    </row>
    <row r="106" spans="4:6" s="2" customFormat="1" x14ac:dyDescent="0.25">
      <c r="D106" s="3"/>
      <c r="E106" s="3"/>
      <c r="F106" s="3"/>
    </row>
    <row r="107" spans="4:6" s="2" customFormat="1" x14ac:dyDescent="0.25">
      <c r="D107" s="3"/>
      <c r="E107" s="3"/>
      <c r="F107" s="3"/>
    </row>
    <row r="108" spans="4:6" s="2" customFormat="1" x14ac:dyDescent="0.25">
      <c r="D108" s="3"/>
      <c r="E108" s="3"/>
      <c r="F108" s="3"/>
    </row>
    <row r="109" spans="4:6" s="2" customFormat="1" x14ac:dyDescent="0.25">
      <c r="D109" s="3"/>
      <c r="E109" s="3"/>
      <c r="F109" s="3"/>
    </row>
    <row r="110" spans="4:6" s="2" customFormat="1" x14ac:dyDescent="0.25">
      <c r="D110" s="3"/>
      <c r="E110" s="3"/>
      <c r="F110" s="3"/>
    </row>
    <row r="111" spans="4:6" s="2" customFormat="1" x14ac:dyDescent="0.25">
      <c r="D111" s="3"/>
      <c r="E111" s="3"/>
      <c r="F111" s="3"/>
    </row>
    <row r="112" spans="4:6" s="2" customFormat="1" x14ac:dyDescent="0.25">
      <c r="D112" s="3"/>
      <c r="E112" s="3"/>
      <c r="F112" s="3"/>
    </row>
    <row r="113" spans="4:6" s="2" customFormat="1" x14ac:dyDescent="0.25">
      <c r="D113" s="3"/>
      <c r="E113" s="3"/>
      <c r="F113" s="3"/>
    </row>
    <row r="114" spans="4:6" s="2" customFormat="1" x14ac:dyDescent="0.25">
      <c r="D114" s="3"/>
      <c r="E114" s="3"/>
      <c r="F114" s="3"/>
    </row>
    <row r="115" spans="4:6" s="2" customFormat="1" x14ac:dyDescent="0.25">
      <c r="D115" s="3"/>
      <c r="E115" s="3"/>
      <c r="F115" s="3"/>
    </row>
    <row r="116" spans="4:6" s="2" customFormat="1" x14ac:dyDescent="0.25">
      <c r="D116" s="3"/>
      <c r="E116" s="3"/>
      <c r="F116" s="3"/>
    </row>
    <row r="117" spans="4:6" s="2" customFormat="1" x14ac:dyDescent="0.25">
      <c r="D117" s="3"/>
      <c r="E117" s="3"/>
      <c r="F117" s="3"/>
    </row>
    <row r="118" spans="4:6" s="2" customFormat="1" x14ac:dyDescent="0.25">
      <c r="D118" s="3"/>
      <c r="E118" s="3"/>
      <c r="F118" s="3"/>
    </row>
    <row r="119" spans="4:6" s="2" customFormat="1" x14ac:dyDescent="0.25">
      <c r="D119" s="3"/>
      <c r="E119" s="3"/>
      <c r="F119" s="3"/>
    </row>
    <row r="120" spans="4:6" s="2" customFormat="1" x14ac:dyDescent="0.25">
      <c r="D120" s="3"/>
      <c r="E120" s="3"/>
      <c r="F120" s="3"/>
    </row>
    <row r="121" spans="4:6" s="2" customFormat="1" x14ac:dyDescent="0.25">
      <c r="D121" s="3"/>
      <c r="E121" s="3"/>
      <c r="F121" s="3"/>
    </row>
    <row r="122" spans="4:6" s="2" customFormat="1" x14ac:dyDescent="0.25">
      <c r="D122" s="3"/>
      <c r="E122" s="3"/>
      <c r="F122" s="3"/>
    </row>
    <row r="123" spans="4:6" s="2" customFormat="1" x14ac:dyDescent="0.25">
      <c r="D123" s="3"/>
      <c r="E123" s="3"/>
      <c r="F123" s="3"/>
    </row>
    <row r="124" spans="4:6" s="2" customFormat="1" x14ac:dyDescent="0.25">
      <c r="D124" s="3"/>
      <c r="E124" s="3"/>
      <c r="F124" s="3"/>
    </row>
    <row r="125" spans="4:6" s="2" customFormat="1" x14ac:dyDescent="0.25">
      <c r="D125" s="3"/>
      <c r="E125" s="3"/>
      <c r="F125" s="3"/>
    </row>
    <row r="126" spans="4:6" s="2" customFormat="1" x14ac:dyDescent="0.25">
      <c r="D126" s="3"/>
      <c r="E126" s="3"/>
      <c r="F126" s="3"/>
    </row>
    <row r="127" spans="4:6" s="2" customFormat="1" x14ac:dyDescent="0.25">
      <c r="D127" s="3"/>
      <c r="E127" s="3"/>
      <c r="F127" s="3"/>
    </row>
    <row r="128" spans="4:6" s="2" customFormat="1" x14ac:dyDescent="0.25">
      <c r="D128" s="3"/>
      <c r="E128" s="3"/>
      <c r="F128" s="3"/>
    </row>
    <row r="129" spans="4:18" s="2" customFormat="1" x14ac:dyDescent="0.25">
      <c r="D129" s="3"/>
      <c r="E129" s="3"/>
      <c r="F129" s="3"/>
    </row>
    <row r="130" spans="4:18" s="2" customFormat="1" x14ac:dyDescent="0.25">
      <c r="D130" s="3"/>
      <c r="E130" s="3"/>
      <c r="F130" s="3"/>
    </row>
    <row r="131" spans="4:18" s="2" customFormat="1" x14ac:dyDescent="0.25">
      <c r="D131" s="3"/>
      <c r="E131" s="3"/>
      <c r="F131" s="3"/>
    </row>
    <row r="132" spans="4:18" s="2" customFormat="1" x14ac:dyDescent="0.25">
      <c r="D132" s="3"/>
      <c r="E132" s="3"/>
      <c r="F132" s="3"/>
    </row>
    <row r="133" spans="4:18" s="2" customFormat="1" x14ac:dyDescent="0.25">
      <c r="D133" s="3"/>
      <c r="E133" s="3"/>
      <c r="F133" s="3"/>
    </row>
    <row r="134" spans="4:18" s="2" customFormat="1" x14ac:dyDescent="0.25">
      <c r="D134" s="3"/>
      <c r="E134" s="3"/>
      <c r="F134" s="3"/>
    </row>
    <row r="135" spans="4:18" s="2" customFormat="1" x14ac:dyDescent="0.25">
      <c r="D135" s="3"/>
      <c r="E135" s="3"/>
      <c r="F135" s="3"/>
    </row>
    <row r="136" spans="4:18" s="2" customFormat="1" x14ac:dyDescent="0.25">
      <c r="D136" s="3"/>
      <c r="E136" s="3"/>
      <c r="F136" s="3"/>
    </row>
    <row r="137" spans="4:18" s="2" customFormat="1" x14ac:dyDescent="0.25">
      <c r="D137" s="3"/>
      <c r="E137" s="3"/>
      <c r="F137" s="3"/>
    </row>
    <row r="138" spans="4:18" s="2" customFormat="1" x14ac:dyDescent="0.25">
      <c r="D138" s="3"/>
      <c r="E138" s="3"/>
      <c r="F138" s="3"/>
    </row>
    <row r="139" spans="4:18" s="2" customFormat="1" x14ac:dyDescent="0.25">
      <c r="D139" s="3"/>
      <c r="E139" s="3"/>
      <c r="F139" s="3"/>
    </row>
    <row r="140" spans="4:18" s="2" customFormat="1" x14ac:dyDescent="0.25">
      <c r="D140" s="3"/>
      <c r="E140" s="3"/>
      <c r="F140" s="3"/>
    </row>
    <row r="141" spans="4:18" s="2" customFormat="1" x14ac:dyDescent="0.25">
      <c r="D141" s="3"/>
      <c r="E141" s="3"/>
      <c r="F141" s="3"/>
    </row>
    <row r="142" spans="4:18" s="2" customFormat="1" x14ac:dyDescent="0.25">
      <c r="D142" s="3"/>
      <c r="E142" s="3"/>
      <c r="F142" s="3"/>
      <c r="N142"/>
      <c r="O142"/>
      <c r="P142"/>
      <c r="Q142"/>
      <c r="R142"/>
    </row>
  </sheetData>
  <mergeCells count="2">
    <mergeCell ref="A6:A18"/>
    <mergeCell ref="A31:A43"/>
  </mergeCells>
  <pageMargins left="0.25" right="0.25" top="0.75" bottom="0.75" header="0.3" footer="0.3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247650</xdr:rowOff>
                  </from>
                  <to>
                    <xdr:col>4</xdr:col>
                    <xdr:colOff>123825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7" customWidth="1"/>
  </cols>
  <sheetData>
    <row r="1" spans="1:39" ht="14.45" x14ac:dyDescent="0.35">
      <c r="A1">
        <v>1</v>
      </c>
    </row>
    <row r="2" spans="1:39" ht="21" x14ac:dyDescent="0.35">
      <c r="A2" t="s">
        <v>566</v>
      </c>
      <c r="G2" s="12" t="s">
        <v>170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5" customHeight="1" x14ac:dyDescent="0.25">
      <c r="A3" t="s">
        <v>568</v>
      </c>
      <c r="G3" s="18" t="s">
        <v>192</v>
      </c>
      <c r="H3" s="18"/>
      <c r="I3" s="18"/>
      <c r="J3" s="18"/>
      <c r="K3" s="18"/>
      <c r="L3" s="1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30.75" customHeight="1" x14ac:dyDescent="0.25">
      <c r="A4" t="s">
        <v>567</v>
      </c>
      <c r="G4" s="20" t="s">
        <v>172</v>
      </c>
      <c r="H4" s="20" t="s">
        <v>39</v>
      </c>
      <c r="I4" s="51" t="s">
        <v>173</v>
      </c>
      <c r="J4" s="20" t="s">
        <v>169</v>
      </c>
      <c r="K4" s="19" t="s">
        <v>1</v>
      </c>
      <c r="L4" s="19" t="s">
        <v>0</v>
      </c>
      <c r="M4" s="19" t="s">
        <v>37</v>
      </c>
      <c r="N4" s="19" t="s">
        <v>33</v>
      </c>
      <c r="O4" s="19" t="s">
        <v>21</v>
      </c>
      <c r="P4" s="19" t="s">
        <v>34</v>
      </c>
      <c r="Q4" s="19" t="s">
        <v>22</v>
      </c>
      <c r="R4" s="19" t="s">
        <v>35</v>
      </c>
      <c r="S4" s="19" t="s">
        <v>2</v>
      </c>
      <c r="T4" s="20" t="s">
        <v>0</v>
      </c>
      <c r="U4" s="19" t="s">
        <v>32</v>
      </c>
      <c r="V4" s="19" t="s">
        <v>33</v>
      </c>
      <c r="W4" s="19" t="s">
        <v>21</v>
      </c>
      <c r="X4" s="19" t="s">
        <v>35</v>
      </c>
      <c r="Y4" s="19" t="s">
        <v>38</v>
      </c>
      <c r="Z4" s="19" t="s">
        <v>3</v>
      </c>
      <c r="AA4" s="19" t="s">
        <v>4</v>
      </c>
      <c r="AB4" s="19" t="s">
        <v>179</v>
      </c>
      <c r="AC4" s="19" t="s">
        <v>36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20.25" customHeight="1" x14ac:dyDescent="0.25">
      <c r="A5" t="s">
        <v>611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5" customHeight="1" x14ac:dyDescent="0.25">
      <c r="A6" t="s">
        <v>610</v>
      </c>
      <c r="G6" s="12" t="s">
        <v>171</v>
      </c>
      <c r="H6" s="1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5" customHeight="1" x14ac:dyDescent="0.25">
      <c r="G7" s="18" t="s">
        <v>192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42.75" customHeight="1" x14ac:dyDescent="0.25">
      <c r="G8" s="20" t="s">
        <v>172</v>
      </c>
      <c r="H8" s="20" t="s">
        <v>39</v>
      </c>
      <c r="I8" s="51" t="s">
        <v>183</v>
      </c>
      <c r="J8" s="19" t="s">
        <v>184</v>
      </c>
      <c r="K8" s="19" t="s">
        <v>185</v>
      </c>
      <c r="L8" s="19" t="s">
        <v>10</v>
      </c>
      <c r="M8" s="19" t="s">
        <v>24</v>
      </c>
      <c r="N8" s="19" t="s">
        <v>25</v>
      </c>
      <c r="O8" s="19" t="s">
        <v>11</v>
      </c>
      <c r="P8" s="19" t="s">
        <v>12</v>
      </c>
      <c r="Q8" s="19" t="s">
        <v>13</v>
      </c>
      <c r="R8" s="20" t="s">
        <v>14</v>
      </c>
      <c r="S8" s="19" t="s">
        <v>177</v>
      </c>
      <c r="T8" s="19" t="s">
        <v>176</v>
      </c>
      <c r="U8" s="19" t="s">
        <v>15</v>
      </c>
      <c r="V8" s="19" t="s">
        <v>16</v>
      </c>
      <c r="W8" s="19" t="s">
        <v>17</v>
      </c>
      <c r="X8" s="19" t="s">
        <v>18</v>
      </c>
      <c r="Y8" s="19" t="s">
        <v>174</v>
      </c>
      <c r="Z8" s="19" t="s">
        <v>26</v>
      </c>
      <c r="AA8" s="19" t="s">
        <v>27</v>
      </c>
      <c r="AB8" s="19" t="s">
        <v>28</v>
      </c>
      <c r="AC8" s="19" t="s">
        <v>23</v>
      </c>
      <c r="AD8" s="19" t="s">
        <v>19</v>
      </c>
      <c r="AE8" s="52" t="s">
        <v>182</v>
      </c>
      <c r="AF8" s="52" t="s">
        <v>178</v>
      </c>
      <c r="AG8" s="52" t="s">
        <v>20</v>
      </c>
      <c r="AH8" s="19" t="s">
        <v>29</v>
      </c>
      <c r="AI8" s="19" t="s">
        <v>180</v>
      </c>
      <c r="AJ8" s="19" t="s">
        <v>31</v>
      </c>
      <c r="AK8" s="52" t="s">
        <v>181</v>
      </c>
      <c r="AL8" s="19" t="s">
        <v>168</v>
      </c>
      <c r="AM8" s="19" t="s">
        <v>30</v>
      </c>
    </row>
    <row r="9" spans="1:39" ht="14.45" x14ac:dyDescent="0.35">
      <c r="B9" s="10" t="s">
        <v>566</v>
      </c>
      <c r="C9" s="10" t="s">
        <v>568</v>
      </c>
      <c r="D9" s="10" t="s">
        <v>567</v>
      </c>
    </row>
    <row r="10" spans="1:39" ht="14.45" x14ac:dyDescent="0.35">
      <c r="B10" s="4" t="s">
        <v>40</v>
      </c>
      <c r="C10" s="7" t="s">
        <v>248</v>
      </c>
      <c r="D10" s="4" t="s">
        <v>434</v>
      </c>
    </row>
    <row r="11" spans="1:39" ht="21" x14ac:dyDescent="0.25">
      <c r="B11" s="4" t="s">
        <v>41</v>
      </c>
      <c r="C11" s="4" t="s">
        <v>249</v>
      </c>
      <c r="D11" s="4" t="s">
        <v>435</v>
      </c>
      <c r="G11" s="14" t="s">
        <v>231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50.25" customHeight="1" x14ac:dyDescent="0.35">
      <c r="B12" s="4" t="s">
        <v>42</v>
      </c>
      <c r="C12" s="4" t="s">
        <v>250</v>
      </c>
      <c r="D12" s="4" t="s">
        <v>436</v>
      </c>
      <c r="G12" s="21" t="s">
        <v>197</v>
      </c>
      <c r="H12" s="21"/>
      <c r="I12" s="21"/>
      <c r="J12" s="23"/>
      <c r="K12" s="21"/>
      <c r="L12" s="2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5" customHeight="1" x14ac:dyDescent="0.25">
      <c r="B13" s="4" t="s">
        <v>43</v>
      </c>
      <c r="C13" s="4" t="s">
        <v>251</v>
      </c>
      <c r="D13" s="4" t="s">
        <v>251</v>
      </c>
      <c r="G13" s="31" t="s">
        <v>198</v>
      </c>
      <c r="H13" s="31" t="s">
        <v>199</v>
      </c>
      <c r="I13" s="50" t="s">
        <v>232</v>
      </c>
      <c r="J13" s="31" t="s">
        <v>234</v>
      </c>
      <c r="K13" s="25" t="s">
        <v>235</v>
      </c>
      <c r="L13" s="25" t="s">
        <v>241</v>
      </c>
      <c r="M13" s="25" t="s">
        <v>242</v>
      </c>
      <c r="N13" s="25" t="s">
        <v>243</v>
      </c>
      <c r="O13" s="25" t="s">
        <v>244</v>
      </c>
      <c r="P13" s="25" t="s">
        <v>246</v>
      </c>
      <c r="Q13" s="25" t="s">
        <v>247</v>
      </c>
      <c r="R13" s="25" t="s">
        <v>245</v>
      </c>
      <c r="S13" s="25" t="s">
        <v>236</v>
      </c>
      <c r="T13" s="31" t="s">
        <v>241</v>
      </c>
      <c r="U13" s="25" t="s">
        <v>242</v>
      </c>
      <c r="V13" s="25" t="s">
        <v>243</v>
      </c>
      <c r="W13" s="25" t="s">
        <v>244</v>
      </c>
      <c r="X13" s="25" t="s">
        <v>245</v>
      </c>
      <c r="Y13" s="25" t="s">
        <v>233</v>
      </c>
      <c r="Z13" s="25" t="s">
        <v>237</v>
      </c>
      <c r="AA13" s="25" t="s">
        <v>238</v>
      </c>
      <c r="AB13" s="25" t="s">
        <v>239</v>
      </c>
      <c r="AC13" s="25" t="s">
        <v>240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5" customHeight="1" x14ac:dyDescent="0.35">
      <c r="B14" s="4" t="s">
        <v>44</v>
      </c>
      <c r="C14" s="4" t="s">
        <v>44</v>
      </c>
      <c r="D14" s="4" t="s">
        <v>437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20.25" customHeight="1" x14ac:dyDescent="0.35">
      <c r="B15" s="4" t="s">
        <v>45</v>
      </c>
      <c r="C15" s="6" t="s">
        <v>252</v>
      </c>
      <c r="D15" s="4" t="s">
        <v>438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5" customHeight="1" x14ac:dyDescent="0.35">
      <c r="B16" s="4" t="s">
        <v>46</v>
      </c>
      <c r="C16" s="4" t="s">
        <v>253</v>
      </c>
      <c r="D16" s="4" t="s">
        <v>439</v>
      </c>
      <c r="G16" s="14" t="s">
        <v>196</v>
      </c>
      <c r="H16" s="1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4.45" x14ac:dyDescent="0.35">
      <c r="B17" s="4" t="s">
        <v>47</v>
      </c>
      <c r="C17" s="4" t="s">
        <v>254</v>
      </c>
      <c r="D17" s="4" t="s">
        <v>440</v>
      </c>
      <c r="G17" s="22" t="s">
        <v>197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39" ht="60" x14ac:dyDescent="0.25">
      <c r="B18" s="4" t="s">
        <v>48</v>
      </c>
      <c r="C18" s="4" t="s">
        <v>255</v>
      </c>
      <c r="D18" s="4" t="s">
        <v>441</v>
      </c>
      <c r="G18" s="26" t="s">
        <v>198</v>
      </c>
      <c r="H18" s="26" t="s">
        <v>199</v>
      </c>
      <c r="I18" s="24" t="s">
        <v>200</v>
      </c>
      <c r="J18" s="27" t="s">
        <v>201</v>
      </c>
      <c r="K18" s="27" t="s">
        <v>203</v>
      </c>
      <c r="L18" s="27" t="s">
        <v>207</v>
      </c>
      <c r="M18" s="30" t="s">
        <v>221</v>
      </c>
      <c r="N18" s="30" t="s">
        <v>222</v>
      </c>
      <c r="O18" s="30" t="s">
        <v>223</v>
      </c>
      <c r="P18" s="30" t="s">
        <v>224</v>
      </c>
      <c r="Q18" s="27" t="s">
        <v>208</v>
      </c>
      <c r="R18" s="32" t="s">
        <v>225</v>
      </c>
      <c r="S18" s="28" t="s">
        <v>229</v>
      </c>
      <c r="T18" s="29" t="s">
        <v>230</v>
      </c>
      <c r="U18" s="30" t="s">
        <v>226</v>
      </c>
      <c r="V18" s="30" t="s">
        <v>227</v>
      </c>
      <c r="W18" s="30" t="s">
        <v>228</v>
      </c>
      <c r="X18" s="27" t="s">
        <v>209</v>
      </c>
      <c r="Y18" s="27" t="s">
        <v>204</v>
      </c>
      <c r="Z18" s="27" t="s">
        <v>210</v>
      </c>
      <c r="AA18" s="27" t="s">
        <v>211</v>
      </c>
      <c r="AB18" s="27" t="s">
        <v>212</v>
      </c>
      <c r="AC18" s="27" t="s">
        <v>213</v>
      </c>
      <c r="AD18" s="27" t="s">
        <v>214</v>
      </c>
      <c r="AE18" s="33" t="s">
        <v>202</v>
      </c>
      <c r="AF18" s="33" t="s">
        <v>205</v>
      </c>
      <c r="AG18" s="33" t="s">
        <v>215</v>
      </c>
      <c r="AH18" s="27" t="s">
        <v>216</v>
      </c>
      <c r="AI18" s="27" t="s">
        <v>217</v>
      </c>
      <c r="AJ18" s="27" t="s">
        <v>218</v>
      </c>
      <c r="AK18" s="33" t="s">
        <v>206</v>
      </c>
      <c r="AL18" s="27" t="s">
        <v>219</v>
      </c>
      <c r="AM18" s="27" t="s">
        <v>220</v>
      </c>
    </row>
    <row r="19" spans="2:39" x14ac:dyDescent="0.25">
      <c r="B19" s="4" t="s">
        <v>49</v>
      </c>
      <c r="C19" s="4" t="s">
        <v>256</v>
      </c>
      <c r="D19" s="4" t="s">
        <v>442</v>
      </c>
    </row>
    <row r="20" spans="2:39" x14ac:dyDescent="0.25">
      <c r="B20" s="4" t="s">
        <v>50</v>
      </c>
      <c r="C20" s="4" t="s">
        <v>257</v>
      </c>
      <c r="D20" s="4" t="s">
        <v>443</v>
      </c>
    </row>
    <row r="21" spans="2:39" ht="21" x14ac:dyDescent="0.25">
      <c r="B21" s="4" t="s">
        <v>175</v>
      </c>
      <c r="C21" s="4" t="s">
        <v>258</v>
      </c>
      <c r="D21" s="4" t="s">
        <v>444</v>
      </c>
      <c r="G21" s="16" t="s">
        <v>380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ht="42.75" customHeight="1" x14ac:dyDescent="0.25">
      <c r="B22" s="5" t="s">
        <v>9</v>
      </c>
      <c r="C22" s="5" t="s">
        <v>259</v>
      </c>
      <c r="D22" s="5" t="s">
        <v>445</v>
      </c>
      <c r="E22" s="11"/>
      <c r="G22" s="34" t="s">
        <v>381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ht="15" customHeight="1" x14ac:dyDescent="0.25">
      <c r="B23" s="4" t="s">
        <v>51</v>
      </c>
      <c r="C23" s="4" t="s">
        <v>260</v>
      </c>
      <c r="D23" s="4" t="s">
        <v>446</v>
      </c>
      <c r="G23" s="40" t="s">
        <v>382</v>
      </c>
      <c r="H23" s="38" t="s">
        <v>383</v>
      </c>
      <c r="I23" s="41" t="s">
        <v>384</v>
      </c>
      <c r="J23" s="35" t="s">
        <v>386</v>
      </c>
      <c r="K23" s="42" t="s">
        <v>387</v>
      </c>
      <c r="L23" s="40" t="s">
        <v>393</v>
      </c>
      <c r="M23" s="40" t="s">
        <v>394</v>
      </c>
      <c r="N23" s="40" t="s">
        <v>395</v>
      </c>
      <c r="O23" s="43" t="s">
        <v>396</v>
      </c>
      <c r="P23" s="40" t="s">
        <v>398</v>
      </c>
      <c r="Q23" s="39" t="s">
        <v>399</v>
      </c>
      <c r="R23" s="44" t="s">
        <v>397</v>
      </c>
      <c r="S23" s="37" t="s">
        <v>388</v>
      </c>
      <c r="T23" s="44" t="s">
        <v>393</v>
      </c>
      <c r="U23" s="44" t="s">
        <v>394</v>
      </c>
      <c r="V23" s="44" t="s">
        <v>395</v>
      </c>
      <c r="W23" s="44" t="s">
        <v>396</v>
      </c>
      <c r="X23" s="45" t="s">
        <v>397</v>
      </c>
      <c r="Y23" s="37" t="s">
        <v>385</v>
      </c>
      <c r="Z23" s="40" t="s">
        <v>389</v>
      </c>
      <c r="AA23" s="40" t="s">
        <v>390</v>
      </c>
      <c r="AB23" s="40" t="s">
        <v>391</v>
      </c>
      <c r="AC23" s="40" t="s">
        <v>392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ht="15" customHeight="1" x14ac:dyDescent="0.25">
      <c r="B24" s="4" t="s">
        <v>52</v>
      </c>
      <c r="C24" s="4" t="s">
        <v>261</v>
      </c>
      <c r="D24" s="4" t="s">
        <v>447</v>
      </c>
      <c r="G24" s="36"/>
      <c r="H24" s="36"/>
      <c r="I24" s="53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ht="15" customHeight="1" x14ac:dyDescent="0.25">
      <c r="B25" s="4" t="s">
        <v>53</v>
      </c>
      <c r="C25" s="4" t="s">
        <v>262</v>
      </c>
      <c r="D25" s="4" t="s">
        <v>448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ht="21" x14ac:dyDescent="0.25">
      <c r="B26" s="4" t="s">
        <v>54</v>
      </c>
      <c r="C26" s="4" t="s">
        <v>263</v>
      </c>
      <c r="D26" s="4" t="s">
        <v>263</v>
      </c>
      <c r="G26" s="16" t="s">
        <v>400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x14ac:dyDescent="0.25">
      <c r="B27" s="4" t="s">
        <v>55</v>
      </c>
      <c r="C27" s="4" t="s">
        <v>55</v>
      </c>
      <c r="D27" s="4" t="s">
        <v>449</v>
      </c>
      <c r="G27" s="46" t="s">
        <v>401</v>
      </c>
      <c r="H27" s="4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2:39" ht="60" x14ac:dyDescent="0.25">
      <c r="B28" s="4" t="s">
        <v>56</v>
      </c>
      <c r="C28" s="4" t="s">
        <v>264</v>
      </c>
      <c r="D28" s="4" t="s">
        <v>450</v>
      </c>
      <c r="G28" s="47" t="s">
        <v>382</v>
      </c>
      <c r="H28" s="47" t="s">
        <v>402</v>
      </c>
      <c r="I28" s="48" t="s">
        <v>403</v>
      </c>
      <c r="J28" s="40" t="s">
        <v>404</v>
      </c>
      <c r="K28" s="40" t="s">
        <v>406</v>
      </c>
      <c r="L28" s="40" t="s">
        <v>410</v>
      </c>
      <c r="M28" s="40" t="s">
        <v>424</v>
      </c>
      <c r="N28" s="40" t="s">
        <v>425</v>
      </c>
      <c r="O28" s="40" t="s">
        <v>426</v>
      </c>
      <c r="P28" s="40" t="s">
        <v>427</v>
      </c>
      <c r="Q28" s="40" t="s">
        <v>411</v>
      </c>
      <c r="R28" s="47" t="s">
        <v>428</v>
      </c>
      <c r="S28" s="40" t="s">
        <v>432</v>
      </c>
      <c r="T28" s="47" t="s">
        <v>433</v>
      </c>
      <c r="U28" s="40" t="s">
        <v>429</v>
      </c>
      <c r="V28" s="40" t="s">
        <v>430</v>
      </c>
      <c r="W28" s="40" t="s">
        <v>431</v>
      </c>
      <c r="X28" s="40" t="s">
        <v>412</v>
      </c>
      <c r="Y28" s="40" t="s">
        <v>407</v>
      </c>
      <c r="Z28" s="40" t="s">
        <v>413</v>
      </c>
      <c r="AA28" s="40" t="s">
        <v>414</v>
      </c>
      <c r="AB28" s="40" t="s">
        <v>415</v>
      </c>
      <c r="AC28" s="40" t="s">
        <v>416</v>
      </c>
      <c r="AD28" s="40" t="s">
        <v>417</v>
      </c>
      <c r="AE28" s="49" t="s">
        <v>405</v>
      </c>
      <c r="AF28" s="49" t="s">
        <v>408</v>
      </c>
      <c r="AG28" s="49" t="s">
        <v>418</v>
      </c>
      <c r="AH28" s="40" t="s">
        <v>419</v>
      </c>
      <c r="AI28" s="40" t="s">
        <v>420</v>
      </c>
      <c r="AJ28" s="40" t="s">
        <v>421</v>
      </c>
      <c r="AK28" s="49" t="s">
        <v>409</v>
      </c>
      <c r="AL28" s="40" t="s">
        <v>422</v>
      </c>
      <c r="AM28" s="40" t="s">
        <v>423</v>
      </c>
    </row>
    <row r="29" spans="2:39" x14ac:dyDescent="0.25">
      <c r="B29" s="4" t="s">
        <v>57</v>
      </c>
      <c r="C29" s="4" t="s">
        <v>265</v>
      </c>
      <c r="D29" s="4" t="s">
        <v>451</v>
      </c>
    </row>
    <row r="30" spans="2:39" x14ac:dyDescent="0.25">
      <c r="B30" s="4" t="s">
        <v>58</v>
      </c>
      <c r="C30" s="4" t="s">
        <v>266</v>
      </c>
      <c r="D30" s="4" t="s">
        <v>452</v>
      </c>
    </row>
    <row r="31" spans="2:39" x14ac:dyDescent="0.25">
      <c r="B31" s="4" t="s">
        <v>59</v>
      </c>
      <c r="C31" s="4" t="s">
        <v>267</v>
      </c>
      <c r="D31" s="4" t="s">
        <v>453</v>
      </c>
    </row>
    <row r="32" spans="2:39" ht="15" customHeight="1" x14ac:dyDescent="0.25">
      <c r="B32" s="4" t="s">
        <v>60</v>
      </c>
      <c r="C32" s="4" t="s">
        <v>268</v>
      </c>
      <c r="D32" s="4" t="s">
        <v>454</v>
      </c>
    </row>
    <row r="33" spans="2:7" ht="15" customHeight="1" x14ac:dyDescent="0.25">
      <c r="B33" s="4" t="s">
        <v>61</v>
      </c>
      <c r="C33" s="4" t="s">
        <v>269</v>
      </c>
      <c r="D33" s="4" t="s">
        <v>455</v>
      </c>
    </row>
    <row r="34" spans="2:7" ht="15" customHeight="1" x14ac:dyDescent="0.25">
      <c r="B34" s="4" t="s">
        <v>62</v>
      </c>
      <c r="C34" s="4" t="s">
        <v>270</v>
      </c>
      <c r="D34" s="4" t="s">
        <v>456</v>
      </c>
    </row>
    <row r="35" spans="2:7" ht="15" customHeight="1" x14ac:dyDescent="0.25">
      <c r="B35" s="5" t="s">
        <v>8</v>
      </c>
      <c r="C35" s="5" t="s">
        <v>271</v>
      </c>
      <c r="D35" s="5" t="s">
        <v>457</v>
      </c>
      <c r="E35" s="11"/>
      <c r="G35"/>
    </row>
    <row r="36" spans="2:7" x14ac:dyDescent="0.25">
      <c r="B36" s="4" t="s">
        <v>63</v>
      </c>
      <c r="C36" s="4" t="s">
        <v>272</v>
      </c>
      <c r="D36" s="4" t="s">
        <v>458</v>
      </c>
    </row>
    <row r="37" spans="2:7" x14ac:dyDescent="0.25">
      <c r="B37" s="4" t="s">
        <v>64</v>
      </c>
      <c r="C37" s="4" t="s">
        <v>273</v>
      </c>
      <c r="D37" s="4" t="s">
        <v>459</v>
      </c>
    </row>
    <row r="38" spans="2:7" x14ac:dyDescent="0.25">
      <c r="B38" s="4" t="s">
        <v>65</v>
      </c>
      <c r="C38" s="4" t="s">
        <v>274</v>
      </c>
      <c r="D38" s="4" t="s">
        <v>460</v>
      </c>
    </row>
    <row r="39" spans="2:7" x14ac:dyDescent="0.25">
      <c r="B39" s="4" t="s">
        <v>66</v>
      </c>
      <c r="C39" s="4" t="s">
        <v>275</v>
      </c>
      <c r="D39" s="4" t="s">
        <v>275</v>
      </c>
    </row>
    <row r="40" spans="2:7" x14ac:dyDescent="0.25">
      <c r="B40" s="4" t="s">
        <v>67</v>
      </c>
      <c r="C40" s="4" t="s">
        <v>67</v>
      </c>
      <c r="D40" s="4" t="s">
        <v>461</v>
      </c>
    </row>
    <row r="41" spans="2:7" ht="34.5" customHeight="1" x14ac:dyDescent="0.25">
      <c r="B41" s="4" t="s">
        <v>68</v>
      </c>
      <c r="C41" s="4" t="s">
        <v>276</v>
      </c>
      <c r="D41" s="4" t="s">
        <v>462</v>
      </c>
    </row>
    <row r="42" spans="2:7" ht="15" customHeight="1" x14ac:dyDescent="0.25">
      <c r="B42" s="4" t="s">
        <v>69</v>
      </c>
      <c r="C42" s="4" t="s">
        <v>277</v>
      </c>
      <c r="D42" s="4" t="s">
        <v>463</v>
      </c>
    </row>
    <row r="43" spans="2:7" ht="15" customHeight="1" x14ac:dyDescent="0.25">
      <c r="B43" s="4" t="s">
        <v>70</v>
      </c>
      <c r="C43" s="4" t="s">
        <v>278</v>
      </c>
      <c r="D43" s="4" t="s">
        <v>464</v>
      </c>
    </row>
    <row r="44" spans="2:7" ht="15" customHeight="1" x14ac:dyDescent="0.25">
      <c r="B44" s="4" t="s">
        <v>71</v>
      </c>
      <c r="C44" s="4" t="s">
        <v>279</v>
      </c>
      <c r="D44" s="4" t="s">
        <v>465</v>
      </c>
    </row>
    <row r="45" spans="2:7" ht="47.25" customHeight="1" x14ac:dyDescent="0.25">
      <c r="B45" s="4" t="s">
        <v>72</v>
      </c>
      <c r="C45" s="4" t="s">
        <v>280</v>
      </c>
      <c r="D45" s="4" t="s">
        <v>466</v>
      </c>
    </row>
    <row r="46" spans="2:7" x14ac:dyDescent="0.25">
      <c r="B46" s="4" t="s">
        <v>73</v>
      </c>
      <c r="C46" s="4" t="s">
        <v>281</v>
      </c>
      <c r="D46" s="4" t="s">
        <v>467</v>
      </c>
    </row>
    <row r="47" spans="2:7" x14ac:dyDescent="0.25">
      <c r="B47" s="4" t="s">
        <v>74</v>
      </c>
      <c r="C47" s="4" t="s">
        <v>282</v>
      </c>
      <c r="D47" s="4" t="s">
        <v>468</v>
      </c>
    </row>
    <row r="48" spans="2:7" x14ac:dyDescent="0.25">
      <c r="B48" s="5" t="s">
        <v>7</v>
      </c>
      <c r="C48" s="5" t="s">
        <v>283</v>
      </c>
      <c r="D48" s="5" t="s">
        <v>469</v>
      </c>
      <c r="E48" s="11"/>
    </row>
    <row r="49" spans="2:5" ht="42.75" customHeight="1" x14ac:dyDescent="0.25">
      <c r="B49" s="4" t="s">
        <v>75</v>
      </c>
      <c r="C49" s="4" t="s">
        <v>284</v>
      </c>
      <c r="D49" s="4" t="s">
        <v>470</v>
      </c>
    </row>
    <row r="50" spans="2:5" ht="15" customHeight="1" x14ac:dyDescent="0.25">
      <c r="B50" s="4" t="s">
        <v>76</v>
      </c>
      <c r="C50" s="4" t="s">
        <v>285</v>
      </c>
      <c r="D50" s="4" t="s">
        <v>471</v>
      </c>
    </row>
    <row r="51" spans="2:5" ht="15" customHeight="1" x14ac:dyDescent="0.25">
      <c r="B51" s="4" t="s">
        <v>77</v>
      </c>
      <c r="C51" s="4" t="s">
        <v>286</v>
      </c>
      <c r="D51" s="4" t="s">
        <v>472</v>
      </c>
    </row>
    <row r="52" spans="2:5" ht="15" customHeight="1" x14ac:dyDescent="0.25">
      <c r="B52" s="4" t="s">
        <v>78</v>
      </c>
      <c r="C52" s="4" t="s">
        <v>287</v>
      </c>
      <c r="D52" s="4" t="s">
        <v>287</v>
      </c>
    </row>
    <row r="53" spans="2:5" ht="15" customHeight="1" x14ac:dyDescent="0.25">
      <c r="B53" s="4" t="s">
        <v>79</v>
      </c>
      <c r="C53" s="4" t="s">
        <v>79</v>
      </c>
      <c r="D53" s="4" t="s">
        <v>473</v>
      </c>
    </row>
    <row r="54" spans="2:5" ht="22.5" customHeight="1" x14ac:dyDescent="0.25">
      <c r="B54" s="4" t="s">
        <v>80</v>
      </c>
      <c r="C54" s="4" t="s">
        <v>288</v>
      </c>
      <c r="D54" s="4" t="s">
        <v>474</v>
      </c>
    </row>
    <row r="55" spans="2:5" x14ac:dyDescent="0.25">
      <c r="B55" s="4" t="s">
        <v>81</v>
      </c>
      <c r="C55" s="4" t="s">
        <v>289</v>
      </c>
      <c r="D55" s="4" t="s">
        <v>475</v>
      </c>
    </row>
    <row r="56" spans="2:5" x14ac:dyDescent="0.25">
      <c r="B56" s="4" t="s">
        <v>82</v>
      </c>
      <c r="C56" s="4" t="s">
        <v>290</v>
      </c>
      <c r="D56" s="4" t="s">
        <v>476</v>
      </c>
    </row>
    <row r="57" spans="2:5" x14ac:dyDescent="0.25">
      <c r="B57" s="4" t="s">
        <v>83</v>
      </c>
      <c r="C57" s="4" t="s">
        <v>291</v>
      </c>
      <c r="D57" s="4" t="s">
        <v>477</v>
      </c>
    </row>
    <row r="58" spans="2:5" x14ac:dyDescent="0.25">
      <c r="B58" s="4" t="s">
        <v>84</v>
      </c>
      <c r="C58" s="4" t="s">
        <v>292</v>
      </c>
      <c r="D58" s="4" t="s">
        <v>478</v>
      </c>
    </row>
    <row r="59" spans="2:5" x14ac:dyDescent="0.25">
      <c r="B59" s="4" t="s">
        <v>85</v>
      </c>
      <c r="C59" s="4" t="s">
        <v>293</v>
      </c>
      <c r="D59" s="4" t="s">
        <v>479</v>
      </c>
    </row>
    <row r="60" spans="2:5" x14ac:dyDescent="0.25">
      <c r="B60" s="4" t="s">
        <v>86</v>
      </c>
      <c r="C60" s="4" t="s">
        <v>294</v>
      </c>
      <c r="D60" s="4" t="s">
        <v>480</v>
      </c>
    </row>
    <row r="61" spans="2:5" x14ac:dyDescent="0.25">
      <c r="B61" s="5" t="s">
        <v>6</v>
      </c>
      <c r="C61" s="5" t="s">
        <v>295</v>
      </c>
      <c r="D61" s="5" t="s">
        <v>481</v>
      </c>
      <c r="E61" s="11"/>
    </row>
    <row r="62" spans="2:5" x14ac:dyDescent="0.25">
      <c r="B62" s="4" t="s">
        <v>87</v>
      </c>
      <c r="C62" s="4" t="s">
        <v>296</v>
      </c>
      <c r="D62" s="4" t="s">
        <v>482</v>
      </c>
    </row>
    <row r="63" spans="2:5" x14ac:dyDescent="0.25">
      <c r="B63" s="4" t="s">
        <v>88</v>
      </c>
      <c r="C63" s="4" t="s">
        <v>297</v>
      </c>
      <c r="D63" s="4" t="s">
        <v>483</v>
      </c>
    </row>
    <row r="64" spans="2:5" x14ac:dyDescent="0.25">
      <c r="B64" s="4" t="s">
        <v>89</v>
      </c>
      <c r="C64" s="4" t="s">
        <v>298</v>
      </c>
      <c r="D64" s="4" t="s">
        <v>484</v>
      </c>
    </row>
    <row r="65" spans="2:5" x14ac:dyDescent="0.25">
      <c r="B65" s="4" t="s">
        <v>90</v>
      </c>
      <c r="C65" s="4" t="s">
        <v>299</v>
      </c>
      <c r="D65" s="4" t="s">
        <v>299</v>
      </c>
    </row>
    <row r="66" spans="2:5" x14ac:dyDescent="0.25">
      <c r="B66" s="4" t="s">
        <v>91</v>
      </c>
      <c r="C66" s="4" t="s">
        <v>91</v>
      </c>
      <c r="D66" s="4" t="s">
        <v>485</v>
      </c>
    </row>
    <row r="67" spans="2:5" x14ac:dyDescent="0.25">
      <c r="B67" s="4" t="s">
        <v>92</v>
      </c>
      <c r="C67" s="4" t="s">
        <v>300</v>
      </c>
      <c r="D67" s="4" t="s">
        <v>486</v>
      </c>
    </row>
    <row r="68" spans="2:5" x14ac:dyDescent="0.25">
      <c r="B68" s="4" t="s">
        <v>93</v>
      </c>
      <c r="C68" s="4" t="s">
        <v>301</v>
      </c>
      <c r="D68" s="4" t="s">
        <v>487</v>
      </c>
    </row>
    <row r="69" spans="2:5" x14ac:dyDescent="0.25">
      <c r="B69" s="4" t="s">
        <v>94</v>
      </c>
      <c r="C69" s="4" t="s">
        <v>302</v>
      </c>
      <c r="D69" s="4" t="s">
        <v>488</v>
      </c>
    </row>
    <row r="70" spans="2:5" x14ac:dyDescent="0.25">
      <c r="B70" s="4" t="s">
        <v>95</v>
      </c>
      <c r="C70" s="4" t="s">
        <v>303</v>
      </c>
      <c r="D70" s="4" t="s">
        <v>489</v>
      </c>
    </row>
    <row r="71" spans="2:5" x14ac:dyDescent="0.25">
      <c r="B71" s="4" t="s">
        <v>96</v>
      </c>
      <c r="C71" s="4" t="s">
        <v>304</v>
      </c>
      <c r="D71" s="4" t="s">
        <v>490</v>
      </c>
    </row>
    <row r="72" spans="2:5" x14ac:dyDescent="0.25">
      <c r="B72" s="4" t="s">
        <v>97</v>
      </c>
      <c r="C72" s="4" t="s">
        <v>305</v>
      </c>
      <c r="D72" s="4" t="s">
        <v>491</v>
      </c>
    </row>
    <row r="73" spans="2:5" x14ac:dyDescent="0.25">
      <c r="B73" s="4" t="s">
        <v>98</v>
      </c>
      <c r="C73" s="4" t="s">
        <v>306</v>
      </c>
      <c r="D73" s="4" t="s">
        <v>492</v>
      </c>
    </row>
    <row r="74" spans="2:5" x14ac:dyDescent="0.25">
      <c r="B74" s="5" t="s">
        <v>5</v>
      </c>
      <c r="C74" s="5" t="s">
        <v>307</v>
      </c>
      <c r="D74" s="5" t="s">
        <v>493</v>
      </c>
      <c r="E74" s="11"/>
    </row>
    <row r="75" spans="2:5" x14ac:dyDescent="0.25">
      <c r="B75" s="4" t="s">
        <v>99</v>
      </c>
      <c r="C75" s="4" t="s">
        <v>308</v>
      </c>
      <c r="D75" s="4" t="s">
        <v>494</v>
      </c>
    </row>
    <row r="76" spans="2:5" x14ac:dyDescent="0.25">
      <c r="B76" s="4" t="s">
        <v>100</v>
      </c>
      <c r="C76" s="4" t="s">
        <v>309</v>
      </c>
      <c r="D76" s="4" t="s">
        <v>495</v>
      </c>
    </row>
    <row r="77" spans="2:5" x14ac:dyDescent="0.25">
      <c r="B77" s="4" t="s">
        <v>101</v>
      </c>
      <c r="C77" s="4" t="s">
        <v>310</v>
      </c>
      <c r="D77" s="4" t="s">
        <v>496</v>
      </c>
    </row>
    <row r="78" spans="2:5" x14ac:dyDescent="0.25">
      <c r="B78" s="4" t="s">
        <v>102</v>
      </c>
      <c r="C78" s="4" t="s">
        <v>311</v>
      </c>
      <c r="D78" s="4" t="s">
        <v>311</v>
      </c>
    </row>
    <row r="79" spans="2:5" x14ac:dyDescent="0.25">
      <c r="B79" s="4" t="s">
        <v>103</v>
      </c>
      <c r="C79" s="4" t="s">
        <v>103</v>
      </c>
      <c r="D79" s="4" t="s">
        <v>497</v>
      </c>
    </row>
    <row r="80" spans="2:5" x14ac:dyDescent="0.25">
      <c r="B80" s="4" t="s">
        <v>104</v>
      </c>
      <c r="C80" s="4" t="s">
        <v>312</v>
      </c>
      <c r="D80" s="4" t="s">
        <v>498</v>
      </c>
    </row>
    <row r="81" spans="2:5" x14ac:dyDescent="0.25">
      <c r="B81" s="4" t="s">
        <v>105</v>
      </c>
      <c r="C81" s="4" t="s">
        <v>313</v>
      </c>
      <c r="D81" s="4" t="s">
        <v>499</v>
      </c>
    </row>
    <row r="82" spans="2:5" x14ac:dyDescent="0.25">
      <c r="B82" s="4" t="s">
        <v>106</v>
      </c>
      <c r="C82" s="4" t="s">
        <v>314</v>
      </c>
      <c r="D82" s="4" t="s">
        <v>500</v>
      </c>
    </row>
    <row r="83" spans="2:5" x14ac:dyDescent="0.25">
      <c r="B83" s="4" t="s">
        <v>107</v>
      </c>
      <c r="C83" s="4" t="s">
        <v>315</v>
      </c>
      <c r="D83" s="4" t="s">
        <v>501</v>
      </c>
    </row>
    <row r="84" spans="2:5" x14ac:dyDescent="0.25">
      <c r="B84" s="4" t="s">
        <v>108</v>
      </c>
      <c r="C84" s="4" t="s">
        <v>316</v>
      </c>
      <c r="D84" s="4" t="s">
        <v>502</v>
      </c>
    </row>
    <row r="85" spans="2:5" x14ac:dyDescent="0.25">
      <c r="B85" s="4" t="s">
        <v>109</v>
      </c>
      <c r="C85" s="4" t="s">
        <v>317</v>
      </c>
      <c r="D85" s="4" t="s">
        <v>503</v>
      </c>
    </row>
    <row r="86" spans="2:5" x14ac:dyDescent="0.25">
      <c r="B86" s="4" t="s">
        <v>110</v>
      </c>
      <c r="C86" s="4" t="s">
        <v>318</v>
      </c>
      <c r="D86" s="4" t="s">
        <v>504</v>
      </c>
    </row>
    <row r="87" spans="2:5" x14ac:dyDescent="0.25">
      <c r="B87" s="5" t="s">
        <v>187</v>
      </c>
      <c r="C87" s="5" t="s">
        <v>319</v>
      </c>
      <c r="D87" s="5" t="s">
        <v>505</v>
      </c>
      <c r="E87" s="11"/>
    </row>
    <row r="88" spans="2:5" x14ac:dyDescent="0.25">
      <c r="B88" s="4" t="s">
        <v>111</v>
      </c>
      <c r="C88" s="4" t="s">
        <v>320</v>
      </c>
      <c r="D88" s="4" t="s">
        <v>506</v>
      </c>
    </row>
    <row r="89" spans="2:5" x14ac:dyDescent="0.25">
      <c r="B89" s="4" t="s">
        <v>112</v>
      </c>
      <c r="C89" s="4" t="s">
        <v>321</v>
      </c>
      <c r="D89" s="4" t="s">
        <v>507</v>
      </c>
    </row>
    <row r="90" spans="2:5" x14ac:dyDescent="0.25">
      <c r="B90" s="4" t="s">
        <v>113</v>
      </c>
      <c r="C90" s="4" t="s">
        <v>322</v>
      </c>
      <c r="D90" s="4" t="s">
        <v>508</v>
      </c>
    </row>
    <row r="91" spans="2:5" x14ac:dyDescent="0.25">
      <c r="B91" s="4" t="s">
        <v>114</v>
      </c>
      <c r="C91" s="4" t="s">
        <v>323</v>
      </c>
      <c r="D91" s="4" t="s">
        <v>323</v>
      </c>
    </row>
    <row r="92" spans="2:5" x14ac:dyDescent="0.25">
      <c r="B92" s="4" t="s">
        <v>115</v>
      </c>
      <c r="C92" s="4" t="s">
        <v>115</v>
      </c>
      <c r="D92" s="4" t="s">
        <v>509</v>
      </c>
    </row>
    <row r="93" spans="2:5" x14ac:dyDescent="0.25">
      <c r="B93" s="4" t="s">
        <v>116</v>
      </c>
      <c r="C93" s="4" t="s">
        <v>324</v>
      </c>
      <c r="D93" s="4" t="s">
        <v>510</v>
      </c>
    </row>
    <row r="94" spans="2:5" x14ac:dyDescent="0.25">
      <c r="B94" s="4" t="s">
        <v>117</v>
      </c>
      <c r="C94" s="4" t="s">
        <v>325</v>
      </c>
      <c r="D94" s="4" t="s">
        <v>511</v>
      </c>
    </row>
    <row r="95" spans="2:5" x14ac:dyDescent="0.25">
      <c r="B95" s="4" t="s">
        <v>118</v>
      </c>
      <c r="C95" s="4" t="s">
        <v>326</v>
      </c>
      <c r="D95" s="4" t="s">
        <v>512</v>
      </c>
    </row>
    <row r="96" spans="2:5" x14ac:dyDescent="0.25">
      <c r="B96" s="4" t="s">
        <v>119</v>
      </c>
      <c r="C96" s="4" t="s">
        <v>327</v>
      </c>
      <c r="D96" s="4" t="s">
        <v>513</v>
      </c>
    </row>
    <row r="97" spans="2:5" x14ac:dyDescent="0.25">
      <c r="B97" s="4" t="s">
        <v>120</v>
      </c>
      <c r="C97" s="4" t="s">
        <v>328</v>
      </c>
      <c r="D97" s="4" t="s">
        <v>514</v>
      </c>
    </row>
    <row r="98" spans="2:5" x14ac:dyDescent="0.25">
      <c r="B98" s="4" t="s">
        <v>121</v>
      </c>
      <c r="C98" s="4" t="s">
        <v>329</v>
      </c>
      <c r="D98" s="4" t="s">
        <v>515</v>
      </c>
    </row>
    <row r="99" spans="2:5" x14ac:dyDescent="0.25">
      <c r="B99" s="4" t="s">
        <v>122</v>
      </c>
      <c r="C99" s="4" t="s">
        <v>330</v>
      </c>
      <c r="D99" s="4" t="s">
        <v>516</v>
      </c>
    </row>
    <row r="100" spans="2:5" x14ac:dyDescent="0.25">
      <c r="B100" s="5" t="s">
        <v>186</v>
      </c>
      <c r="C100" s="5" t="s">
        <v>331</v>
      </c>
      <c r="D100" s="5" t="s">
        <v>517</v>
      </c>
      <c r="E100" s="11"/>
    </row>
    <row r="101" spans="2:5" x14ac:dyDescent="0.25">
      <c r="B101" s="4" t="s">
        <v>123</v>
      </c>
      <c r="C101" s="4" t="s">
        <v>332</v>
      </c>
      <c r="D101" s="4" t="s">
        <v>518</v>
      </c>
    </row>
    <row r="102" spans="2:5" x14ac:dyDescent="0.25">
      <c r="B102" s="4" t="s">
        <v>124</v>
      </c>
      <c r="C102" s="4" t="s">
        <v>333</v>
      </c>
      <c r="D102" s="4" t="s">
        <v>519</v>
      </c>
    </row>
    <row r="103" spans="2:5" x14ac:dyDescent="0.25">
      <c r="B103" s="4" t="s">
        <v>125</v>
      </c>
      <c r="C103" s="4" t="s">
        <v>334</v>
      </c>
      <c r="D103" s="4" t="s">
        <v>520</v>
      </c>
    </row>
    <row r="104" spans="2:5" x14ac:dyDescent="0.25">
      <c r="B104" s="4" t="s">
        <v>126</v>
      </c>
      <c r="C104" s="4" t="s">
        <v>335</v>
      </c>
      <c r="D104" s="4" t="s">
        <v>335</v>
      </c>
    </row>
    <row r="105" spans="2:5" x14ac:dyDescent="0.25">
      <c r="B105" s="4" t="s">
        <v>127</v>
      </c>
      <c r="C105" s="4" t="s">
        <v>127</v>
      </c>
      <c r="D105" s="4" t="s">
        <v>521</v>
      </c>
    </row>
    <row r="106" spans="2:5" x14ac:dyDescent="0.25">
      <c r="B106" s="4" t="s">
        <v>128</v>
      </c>
      <c r="C106" s="4" t="s">
        <v>336</v>
      </c>
      <c r="D106" s="4" t="s">
        <v>522</v>
      </c>
    </row>
    <row r="107" spans="2:5" x14ac:dyDescent="0.25">
      <c r="B107" s="4" t="s">
        <v>129</v>
      </c>
      <c r="C107" s="4" t="s">
        <v>337</v>
      </c>
      <c r="D107" s="4" t="s">
        <v>523</v>
      </c>
    </row>
    <row r="108" spans="2:5" x14ac:dyDescent="0.25">
      <c r="B108" s="4" t="s">
        <v>130</v>
      </c>
      <c r="C108" s="4" t="s">
        <v>338</v>
      </c>
      <c r="D108" s="4" t="s">
        <v>524</v>
      </c>
    </row>
    <row r="109" spans="2:5" x14ac:dyDescent="0.25">
      <c r="B109" s="4" t="s">
        <v>131</v>
      </c>
      <c r="C109" s="4" t="s">
        <v>339</v>
      </c>
      <c r="D109" s="4" t="s">
        <v>525</v>
      </c>
    </row>
    <row r="110" spans="2:5" x14ac:dyDescent="0.25">
      <c r="B110" s="4" t="s">
        <v>132</v>
      </c>
      <c r="C110" s="4" t="s">
        <v>340</v>
      </c>
      <c r="D110" s="4" t="s">
        <v>526</v>
      </c>
    </row>
    <row r="111" spans="2:5" x14ac:dyDescent="0.25">
      <c r="B111" s="4" t="s">
        <v>133</v>
      </c>
      <c r="C111" s="4" t="s">
        <v>341</v>
      </c>
      <c r="D111" s="4" t="s">
        <v>527</v>
      </c>
    </row>
    <row r="112" spans="2:5" x14ac:dyDescent="0.25">
      <c r="B112" s="4" t="s">
        <v>134</v>
      </c>
      <c r="C112" s="4" t="s">
        <v>342</v>
      </c>
      <c r="D112" s="4" t="s">
        <v>528</v>
      </c>
    </row>
    <row r="113" spans="2:5" x14ac:dyDescent="0.25">
      <c r="B113" s="5" t="s">
        <v>188</v>
      </c>
      <c r="C113" s="5" t="s">
        <v>343</v>
      </c>
      <c r="D113" s="5" t="s">
        <v>529</v>
      </c>
      <c r="E113" s="11"/>
    </row>
    <row r="114" spans="2:5" x14ac:dyDescent="0.25">
      <c r="B114" s="4" t="s">
        <v>135</v>
      </c>
      <c r="C114" s="4" t="s">
        <v>344</v>
      </c>
      <c r="D114" s="4" t="s">
        <v>530</v>
      </c>
    </row>
    <row r="115" spans="2:5" x14ac:dyDescent="0.25">
      <c r="B115" s="4" t="s">
        <v>136</v>
      </c>
      <c r="C115" s="4" t="s">
        <v>345</v>
      </c>
      <c r="D115" s="4" t="s">
        <v>531</v>
      </c>
    </row>
    <row r="116" spans="2:5" x14ac:dyDescent="0.25">
      <c r="B116" s="4" t="s">
        <v>137</v>
      </c>
      <c r="C116" s="4" t="s">
        <v>346</v>
      </c>
      <c r="D116" s="4" t="s">
        <v>532</v>
      </c>
    </row>
    <row r="117" spans="2:5" x14ac:dyDescent="0.25">
      <c r="B117" s="4" t="s">
        <v>138</v>
      </c>
      <c r="C117" s="4" t="s">
        <v>347</v>
      </c>
      <c r="D117" s="4" t="s">
        <v>347</v>
      </c>
    </row>
    <row r="118" spans="2:5" x14ac:dyDescent="0.25">
      <c r="B118" s="4" t="s">
        <v>139</v>
      </c>
      <c r="C118" s="4" t="s">
        <v>139</v>
      </c>
      <c r="D118" s="4" t="s">
        <v>533</v>
      </c>
    </row>
    <row r="119" spans="2:5" x14ac:dyDescent="0.25">
      <c r="B119" s="4" t="s">
        <v>140</v>
      </c>
      <c r="C119" s="4" t="s">
        <v>348</v>
      </c>
      <c r="D119" s="4" t="s">
        <v>534</v>
      </c>
    </row>
    <row r="120" spans="2:5" x14ac:dyDescent="0.25">
      <c r="B120" s="4" t="s">
        <v>141</v>
      </c>
      <c r="C120" s="4" t="s">
        <v>349</v>
      </c>
      <c r="D120" s="4" t="s">
        <v>535</v>
      </c>
    </row>
    <row r="121" spans="2:5" x14ac:dyDescent="0.25">
      <c r="B121" s="4" t="s">
        <v>142</v>
      </c>
      <c r="C121" s="4" t="s">
        <v>350</v>
      </c>
      <c r="D121" s="4" t="s">
        <v>536</v>
      </c>
    </row>
    <row r="122" spans="2:5" x14ac:dyDescent="0.25">
      <c r="B122" s="4" t="s">
        <v>143</v>
      </c>
      <c r="C122" s="4" t="s">
        <v>351</v>
      </c>
      <c r="D122" s="4" t="s">
        <v>537</v>
      </c>
    </row>
    <row r="123" spans="2:5" x14ac:dyDescent="0.25">
      <c r="B123" s="4" t="s">
        <v>144</v>
      </c>
      <c r="C123" s="4" t="s">
        <v>352</v>
      </c>
      <c r="D123" s="4" t="s">
        <v>538</v>
      </c>
    </row>
    <row r="124" spans="2:5" x14ac:dyDescent="0.25">
      <c r="B124" s="4" t="s">
        <v>145</v>
      </c>
      <c r="C124" s="4" t="s">
        <v>353</v>
      </c>
      <c r="D124" s="4" t="s">
        <v>539</v>
      </c>
    </row>
    <row r="125" spans="2:5" x14ac:dyDescent="0.25">
      <c r="B125" s="4" t="s">
        <v>146</v>
      </c>
      <c r="C125" s="4" t="s">
        <v>354</v>
      </c>
      <c r="D125" s="4" t="s">
        <v>540</v>
      </c>
    </row>
    <row r="126" spans="2:5" x14ac:dyDescent="0.25">
      <c r="B126" s="5" t="s">
        <v>191</v>
      </c>
      <c r="C126" s="5" t="s">
        <v>355</v>
      </c>
      <c r="D126" s="5" t="s">
        <v>541</v>
      </c>
      <c r="E126" s="11"/>
    </row>
    <row r="127" spans="2:5" x14ac:dyDescent="0.25">
      <c r="B127" s="4" t="s">
        <v>147</v>
      </c>
      <c r="C127" s="4" t="s">
        <v>356</v>
      </c>
      <c r="D127" s="4" t="s">
        <v>542</v>
      </c>
    </row>
    <row r="128" spans="2:5" x14ac:dyDescent="0.25">
      <c r="B128" s="4" t="s">
        <v>148</v>
      </c>
      <c r="C128" s="4" t="s">
        <v>357</v>
      </c>
      <c r="D128" s="4" t="s">
        <v>543</v>
      </c>
    </row>
    <row r="129" spans="2:5" x14ac:dyDescent="0.25">
      <c r="B129" s="4" t="s">
        <v>149</v>
      </c>
      <c r="C129" s="4" t="s">
        <v>358</v>
      </c>
      <c r="D129" s="4" t="s">
        <v>544</v>
      </c>
    </row>
    <row r="130" spans="2:5" x14ac:dyDescent="0.25">
      <c r="B130" s="4" t="s">
        <v>150</v>
      </c>
      <c r="C130" s="4" t="s">
        <v>359</v>
      </c>
      <c r="D130" s="4" t="s">
        <v>359</v>
      </c>
    </row>
    <row r="131" spans="2:5" x14ac:dyDescent="0.25">
      <c r="B131" s="4" t="s">
        <v>151</v>
      </c>
      <c r="C131" s="4" t="s">
        <v>151</v>
      </c>
      <c r="D131" s="4" t="s">
        <v>545</v>
      </c>
    </row>
    <row r="132" spans="2:5" x14ac:dyDescent="0.25">
      <c r="B132" s="4" t="s">
        <v>152</v>
      </c>
      <c r="C132" s="4" t="s">
        <v>360</v>
      </c>
      <c r="D132" s="4" t="s">
        <v>546</v>
      </c>
    </row>
    <row r="133" spans="2:5" x14ac:dyDescent="0.25">
      <c r="B133" s="4" t="s">
        <v>153</v>
      </c>
      <c r="C133" s="4" t="s">
        <v>361</v>
      </c>
      <c r="D133" s="4" t="s">
        <v>547</v>
      </c>
    </row>
    <row r="134" spans="2:5" x14ac:dyDescent="0.25">
      <c r="B134" s="4" t="s">
        <v>154</v>
      </c>
      <c r="C134" s="4" t="s">
        <v>362</v>
      </c>
      <c r="D134" s="4" t="s">
        <v>548</v>
      </c>
    </row>
    <row r="135" spans="2:5" x14ac:dyDescent="0.25">
      <c r="B135" s="4" t="s">
        <v>155</v>
      </c>
      <c r="C135" s="4" t="s">
        <v>363</v>
      </c>
      <c r="D135" s="4" t="s">
        <v>549</v>
      </c>
    </row>
    <row r="136" spans="2:5" x14ac:dyDescent="0.25">
      <c r="B136" s="4" t="s">
        <v>156</v>
      </c>
      <c r="C136" s="4" t="s">
        <v>364</v>
      </c>
      <c r="D136" s="4" t="s">
        <v>550</v>
      </c>
    </row>
    <row r="137" spans="2:5" x14ac:dyDescent="0.25">
      <c r="B137" s="4" t="s">
        <v>157</v>
      </c>
      <c r="C137" s="4" t="s">
        <v>365</v>
      </c>
      <c r="D137" s="4" t="s">
        <v>551</v>
      </c>
    </row>
    <row r="138" spans="2:5" x14ac:dyDescent="0.25">
      <c r="B138" s="4" t="s">
        <v>158</v>
      </c>
      <c r="C138" s="4" t="s">
        <v>366</v>
      </c>
      <c r="D138" s="4" t="s">
        <v>552</v>
      </c>
    </row>
    <row r="139" spans="2:5" x14ac:dyDescent="0.25">
      <c r="B139" s="5" t="s">
        <v>190</v>
      </c>
      <c r="C139" s="5" t="s">
        <v>367</v>
      </c>
      <c r="D139" s="5" t="s">
        <v>553</v>
      </c>
      <c r="E139" s="11"/>
    </row>
    <row r="140" spans="2:5" x14ac:dyDescent="0.25">
      <c r="B140" s="4" t="s">
        <v>159</v>
      </c>
      <c r="C140" s="4" t="s">
        <v>368</v>
      </c>
      <c r="D140" s="4" t="s">
        <v>554</v>
      </c>
    </row>
    <row r="141" spans="2:5" x14ac:dyDescent="0.25">
      <c r="B141" s="4" t="s">
        <v>160</v>
      </c>
      <c r="C141" s="4" t="s">
        <v>369</v>
      </c>
      <c r="D141" s="4" t="s">
        <v>555</v>
      </c>
    </row>
    <row r="142" spans="2:5" x14ac:dyDescent="0.25">
      <c r="B142" s="4" t="s">
        <v>161</v>
      </c>
      <c r="C142" s="4" t="s">
        <v>370</v>
      </c>
      <c r="D142" s="4" t="s">
        <v>556</v>
      </c>
    </row>
    <row r="143" spans="2:5" x14ac:dyDescent="0.25">
      <c r="B143" s="4" t="s">
        <v>162</v>
      </c>
      <c r="C143" s="4" t="s">
        <v>371</v>
      </c>
      <c r="D143" s="4" t="s">
        <v>371</v>
      </c>
    </row>
    <row r="144" spans="2:5" x14ac:dyDescent="0.25">
      <c r="B144" s="4" t="s">
        <v>163</v>
      </c>
      <c r="C144" s="4" t="s">
        <v>163</v>
      </c>
      <c r="D144" s="4" t="s">
        <v>557</v>
      </c>
    </row>
    <row r="145" spans="2:5" x14ac:dyDescent="0.25">
      <c r="B145" s="4" t="s">
        <v>164</v>
      </c>
      <c r="C145" s="4" t="s">
        <v>372</v>
      </c>
      <c r="D145" s="4" t="s">
        <v>558</v>
      </c>
    </row>
    <row r="146" spans="2:5" x14ac:dyDescent="0.25">
      <c r="B146" s="4" t="s">
        <v>165</v>
      </c>
      <c r="C146" s="4" t="s">
        <v>373</v>
      </c>
      <c r="D146" s="4" t="s">
        <v>559</v>
      </c>
    </row>
    <row r="147" spans="2:5" x14ac:dyDescent="0.25">
      <c r="B147" s="4" t="s">
        <v>166</v>
      </c>
      <c r="C147" s="4" t="s">
        <v>374</v>
      </c>
      <c r="D147" s="4" t="s">
        <v>560</v>
      </c>
    </row>
    <row r="148" spans="2:5" x14ac:dyDescent="0.25">
      <c r="B148" s="4" t="s">
        <v>167</v>
      </c>
      <c r="C148" s="4" t="s">
        <v>375</v>
      </c>
      <c r="D148" s="4" t="s">
        <v>561</v>
      </c>
    </row>
    <row r="149" spans="2:5" x14ac:dyDescent="0.25">
      <c r="B149" s="4" t="s">
        <v>194</v>
      </c>
      <c r="C149" s="4" t="s">
        <v>376</v>
      </c>
      <c r="D149" s="4" t="s">
        <v>562</v>
      </c>
    </row>
    <row r="150" spans="2:5" x14ac:dyDescent="0.25">
      <c r="B150" s="4" t="s">
        <v>193</v>
      </c>
      <c r="C150" s="4" t="s">
        <v>377</v>
      </c>
      <c r="D150" s="4" t="s">
        <v>563</v>
      </c>
    </row>
    <row r="151" spans="2:5" x14ac:dyDescent="0.25">
      <c r="B151" s="4" t="s">
        <v>195</v>
      </c>
      <c r="C151" s="4" t="s">
        <v>378</v>
      </c>
      <c r="D151" s="4" t="s">
        <v>564</v>
      </c>
    </row>
    <row r="152" spans="2:5" x14ac:dyDescent="0.25">
      <c r="B152" s="5" t="s">
        <v>189</v>
      </c>
      <c r="C152" s="8" t="s">
        <v>379</v>
      </c>
      <c r="D152" s="5" t="s">
        <v>565</v>
      </c>
      <c r="E152" s="11"/>
    </row>
    <row r="153" spans="2:5" x14ac:dyDescent="0.25">
      <c r="B153" s="4" t="s">
        <v>569</v>
      </c>
      <c r="C153" s="4" t="s">
        <v>570</v>
      </c>
      <c r="D153" s="4" t="s">
        <v>571</v>
      </c>
      <c r="E153" s="2"/>
    </row>
    <row r="154" spans="2:5" x14ac:dyDescent="0.25">
      <c r="B154" s="4" t="s">
        <v>572</v>
      </c>
      <c r="C154" s="4" t="s">
        <v>573</v>
      </c>
      <c r="D154" s="4" t="s">
        <v>574</v>
      </c>
      <c r="E154" s="2"/>
    </row>
    <row r="155" spans="2:5" x14ac:dyDescent="0.25">
      <c r="B155" s="4" t="s">
        <v>575</v>
      </c>
      <c r="C155" s="4" t="s">
        <v>576</v>
      </c>
      <c r="D155" s="4" t="s">
        <v>577</v>
      </c>
      <c r="E155" s="2"/>
    </row>
    <row r="156" spans="2:5" x14ac:dyDescent="0.25">
      <c r="B156" s="4" t="s">
        <v>578</v>
      </c>
      <c r="C156" s="4" t="s">
        <v>579</v>
      </c>
      <c r="D156" s="4" t="s">
        <v>579</v>
      </c>
    </row>
    <row r="157" spans="2:5" x14ac:dyDescent="0.25">
      <c r="B157" s="4" t="s">
        <v>580</v>
      </c>
      <c r="C157" s="4" t="s">
        <v>580</v>
      </c>
      <c r="D157" s="4" t="s">
        <v>581</v>
      </c>
    </row>
    <row r="158" spans="2:5" x14ac:dyDescent="0.25">
      <c r="B158" s="4" t="s">
        <v>582</v>
      </c>
      <c r="C158" s="4" t="s">
        <v>583</v>
      </c>
      <c r="D158" s="4" t="s">
        <v>584</v>
      </c>
    </row>
    <row r="159" spans="2:5" x14ac:dyDescent="0.25">
      <c r="B159" s="4" t="s">
        <v>585</v>
      </c>
      <c r="C159" s="4" t="s">
        <v>586</v>
      </c>
      <c r="D159" s="4" t="s">
        <v>587</v>
      </c>
    </row>
    <row r="160" spans="2:5" x14ac:dyDescent="0.25">
      <c r="B160" s="4" t="s">
        <v>588</v>
      </c>
      <c r="C160" s="4" t="s">
        <v>589</v>
      </c>
      <c r="D160" s="4" t="s">
        <v>590</v>
      </c>
    </row>
    <row r="161" spans="2:4" x14ac:dyDescent="0.25">
      <c r="B161" s="4" t="s">
        <v>591</v>
      </c>
      <c r="C161" s="4" t="s">
        <v>592</v>
      </c>
      <c r="D161" s="4" t="s">
        <v>593</v>
      </c>
    </row>
    <row r="162" spans="2:4" x14ac:dyDescent="0.25">
      <c r="B162" s="4" t="s">
        <v>594</v>
      </c>
      <c r="C162" s="4" t="s">
        <v>595</v>
      </c>
      <c r="D162" s="4" t="s">
        <v>596</v>
      </c>
    </row>
    <row r="163" spans="2:4" x14ac:dyDescent="0.25">
      <c r="B163" s="4" t="s">
        <v>597</v>
      </c>
      <c r="C163" s="4" t="s">
        <v>598</v>
      </c>
      <c r="D163" s="4" t="s">
        <v>599</v>
      </c>
    </row>
    <row r="164" spans="2:4" x14ac:dyDescent="0.25">
      <c r="B164" s="4" t="s">
        <v>600</v>
      </c>
      <c r="C164" s="4" t="s">
        <v>601</v>
      </c>
      <c r="D164" s="4" t="s">
        <v>602</v>
      </c>
    </row>
    <row r="165" spans="2:4" x14ac:dyDescent="0.25">
      <c r="B165" s="5" t="s">
        <v>604</v>
      </c>
      <c r="C165" s="8" t="s">
        <v>605</v>
      </c>
      <c r="D165" s="5" t="s">
        <v>603</v>
      </c>
    </row>
    <row r="166" spans="2:4" x14ac:dyDescent="0.25">
      <c r="B166" s="4" t="s">
        <v>612</v>
      </c>
      <c r="C166" s="4" t="s">
        <v>613</v>
      </c>
      <c r="D166" s="4" t="s">
        <v>614</v>
      </c>
    </row>
    <row r="167" spans="2:4" x14ac:dyDescent="0.25">
      <c r="B167" s="4" t="s">
        <v>615</v>
      </c>
      <c r="C167" s="4" t="s">
        <v>616</v>
      </c>
      <c r="D167" s="4" t="s">
        <v>617</v>
      </c>
    </row>
    <row r="168" spans="2:4" x14ac:dyDescent="0.25">
      <c r="B168" s="4" t="s">
        <v>618</v>
      </c>
      <c r="C168" s="4" t="s">
        <v>619</v>
      </c>
      <c r="D168" s="4" t="s">
        <v>620</v>
      </c>
    </row>
    <row r="169" spans="2:4" x14ac:dyDescent="0.25">
      <c r="B169" s="4" t="s">
        <v>621</v>
      </c>
      <c r="C169" s="4" t="s">
        <v>622</v>
      </c>
      <c r="D169" s="4" t="s">
        <v>622</v>
      </c>
    </row>
    <row r="170" spans="2:4" x14ac:dyDescent="0.25">
      <c r="B170" s="4" t="s">
        <v>623</v>
      </c>
      <c r="C170" s="4" t="s">
        <v>623</v>
      </c>
      <c r="D170" s="4" t="s">
        <v>624</v>
      </c>
    </row>
    <row r="171" spans="2:4" x14ac:dyDescent="0.25">
      <c r="B171" s="4" t="s">
        <v>625</v>
      </c>
      <c r="C171" s="4" t="s">
        <v>626</v>
      </c>
      <c r="D171" s="4" t="s">
        <v>627</v>
      </c>
    </row>
    <row r="172" spans="2:4" x14ac:dyDescent="0.25">
      <c r="B172" s="4" t="s">
        <v>628</v>
      </c>
      <c r="C172" s="4" t="s">
        <v>629</v>
      </c>
      <c r="D172" s="4" t="s">
        <v>630</v>
      </c>
    </row>
    <row r="173" spans="2:4" x14ac:dyDescent="0.25">
      <c r="B173" s="4" t="s">
        <v>631</v>
      </c>
      <c r="C173" s="4" t="s">
        <v>632</v>
      </c>
      <c r="D173" s="4" t="s">
        <v>633</v>
      </c>
    </row>
    <row r="174" spans="2:4" x14ac:dyDescent="0.25">
      <c r="B174" s="4" t="s">
        <v>634</v>
      </c>
      <c r="C174" s="4" t="s">
        <v>635</v>
      </c>
      <c r="D174" s="4" t="s">
        <v>636</v>
      </c>
    </row>
    <row r="175" spans="2:4" x14ac:dyDescent="0.25">
      <c r="B175" s="4" t="s">
        <v>637</v>
      </c>
      <c r="C175" s="4" t="s">
        <v>638</v>
      </c>
      <c r="D175" s="4" t="s">
        <v>639</v>
      </c>
    </row>
    <row r="176" spans="2:4" x14ac:dyDescent="0.25">
      <c r="B176" s="4" t="s">
        <v>640</v>
      </c>
      <c r="C176" s="4" t="s">
        <v>641</v>
      </c>
      <c r="D176" s="4" t="s">
        <v>642</v>
      </c>
    </row>
    <row r="177" spans="1:4" x14ac:dyDescent="0.25">
      <c r="B177" s="4" t="s">
        <v>643</v>
      </c>
      <c r="C177" s="4" t="s">
        <v>644</v>
      </c>
      <c r="D177" s="4" t="s">
        <v>645</v>
      </c>
    </row>
    <row r="178" spans="1:4" x14ac:dyDescent="0.25">
      <c r="B178" s="5" t="s">
        <v>606</v>
      </c>
      <c r="C178" s="8" t="s">
        <v>607</v>
      </c>
      <c r="D178" s="5" t="s">
        <v>608</v>
      </c>
    </row>
    <row r="179" spans="1:4" x14ac:dyDescent="0.25">
      <c r="A179">
        <v>2019</v>
      </c>
      <c r="B179" s="4" t="s">
        <v>831</v>
      </c>
      <c r="C179" s="4" t="s">
        <v>832</v>
      </c>
      <c r="D179" s="4" t="s">
        <v>833</v>
      </c>
    </row>
    <row r="180" spans="1:4" x14ac:dyDescent="0.25">
      <c r="B180" s="4" t="s">
        <v>834</v>
      </c>
      <c r="C180" s="4" t="s">
        <v>835</v>
      </c>
      <c r="D180" s="4" t="s">
        <v>836</v>
      </c>
    </row>
    <row r="181" spans="1:4" x14ac:dyDescent="0.25">
      <c r="B181" s="4" t="s">
        <v>837</v>
      </c>
      <c r="C181" s="4" t="s">
        <v>838</v>
      </c>
      <c r="D181" s="4" t="s">
        <v>839</v>
      </c>
    </row>
    <row r="182" spans="1:4" x14ac:dyDescent="0.25">
      <c r="B182" s="4" t="s">
        <v>840</v>
      </c>
      <c r="C182" s="4" t="s">
        <v>841</v>
      </c>
      <c r="D182" s="4" t="s">
        <v>841</v>
      </c>
    </row>
    <row r="183" spans="1:4" x14ac:dyDescent="0.25">
      <c r="B183" s="4" t="s">
        <v>842</v>
      </c>
      <c r="C183" s="4" t="s">
        <v>842</v>
      </c>
      <c r="D183" s="4" t="s">
        <v>843</v>
      </c>
    </row>
    <row r="184" spans="1:4" x14ac:dyDescent="0.25">
      <c r="B184" s="4" t="s">
        <v>844</v>
      </c>
      <c r="C184" s="4" t="s">
        <v>845</v>
      </c>
      <c r="D184" s="4" t="s">
        <v>846</v>
      </c>
    </row>
    <row r="185" spans="1:4" x14ac:dyDescent="0.25">
      <c r="B185" s="4" t="s">
        <v>847</v>
      </c>
      <c r="C185" s="4" t="s">
        <v>848</v>
      </c>
      <c r="D185" s="4" t="s">
        <v>849</v>
      </c>
    </row>
    <row r="186" spans="1:4" x14ac:dyDescent="0.25">
      <c r="B186" s="4" t="s">
        <v>850</v>
      </c>
      <c r="C186" s="4" t="s">
        <v>851</v>
      </c>
      <c r="D186" s="4" t="s">
        <v>852</v>
      </c>
    </row>
    <row r="187" spans="1:4" x14ac:dyDescent="0.25">
      <c r="B187" s="4" t="s">
        <v>853</v>
      </c>
      <c r="C187" s="4" t="s">
        <v>854</v>
      </c>
      <c r="D187" s="4" t="s">
        <v>855</v>
      </c>
    </row>
    <row r="188" spans="1:4" x14ac:dyDescent="0.25">
      <c r="B188" s="4" t="s">
        <v>856</v>
      </c>
      <c r="C188" s="4" t="s">
        <v>857</v>
      </c>
      <c r="D188" s="4" t="s">
        <v>858</v>
      </c>
    </row>
    <row r="189" spans="1:4" x14ac:dyDescent="0.25">
      <c r="B189" s="4" t="s">
        <v>859</v>
      </c>
      <c r="C189" s="4" t="s">
        <v>860</v>
      </c>
      <c r="D189" s="4" t="s">
        <v>861</v>
      </c>
    </row>
    <row r="190" spans="1:4" x14ac:dyDescent="0.25">
      <c r="B190" s="4" t="s">
        <v>862</v>
      </c>
      <c r="C190" s="4" t="s">
        <v>863</v>
      </c>
      <c r="D190" s="4" t="s">
        <v>864</v>
      </c>
    </row>
    <row r="191" spans="1:4" x14ac:dyDescent="0.25">
      <c r="B191" s="5" t="s">
        <v>865</v>
      </c>
      <c r="C191" s="8" t="s">
        <v>866</v>
      </c>
      <c r="D191" s="5" t="s">
        <v>867</v>
      </c>
    </row>
    <row r="192" spans="1:4" x14ac:dyDescent="0.25">
      <c r="B192" s="4" t="s">
        <v>647</v>
      </c>
      <c r="C192" s="4" t="s">
        <v>648</v>
      </c>
      <c r="D192" s="4" t="s">
        <v>649</v>
      </c>
    </row>
    <row r="193" spans="2:4" x14ac:dyDescent="0.25">
      <c r="B193" s="4" t="s">
        <v>650</v>
      </c>
      <c r="C193" s="4" t="s">
        <v>651</v>
      </c>
      <c r="D193" s="4" t="s">
        <v>652</v>
      </c>
    </row>
    <row r="194" spans="2:4" x14ac:dyDescent="0.25">
      <c r="B194" s="4" t="s">
        <v>653</v>
      </c>
      <c r="C194" s="4" t="s">
        <v>654</v>
      </c>
      <c r="D194" s="4" t="s">
        <v>655</v>
      </c>
    </row>
    <row r="195" spans="2:4" x14ac:dyDescent="0.25">
      <c r="B195" s="4" t="s">
        <v>656</v>
      </c>
      <c r="C195" s="4" t="s">
        <v>657</v>
      </c>
      <c r="D195" s="4" t="s">
        <v>657</v>
      </c>
    </row>
    <row r="196" spans="2:4" x14ac:dyDescent="0.25">
      <c r="B196" s="4" t="s">
        <v>658</v>
      </c>
      <c r="C196" s="4" t="s">
        <v>658</v>
      </c>
      <c r="D196" s="4" t="s">
        <v>659</v>
      </c>
    </row>
    <row r="197" spans="2:4" x14ac:dyDescent="0.25">
      <c r="B197" s="4" t="s">
        <v>660</v>
      </c>
      <c r="C197" s="4" t="s">
        <v>661</v>
      </c>
      <c r="D197" s="4" t="s">
        <v>662</v>
      </c>
    </row>
    <row r="198" spans="2:4" x14ac:dyDescent="0.25">
      <c r="B198" s="4" t="s">
        <v>663</v>
      </c>
      <c r="C198" s="4" t="s">
        <v>664</v>
      </c>
      <c r="D198" s="4" t="s">
        <v>665</v>
      </c>
    </row>
    <row r="199" spans="2:4" x14ac:dyDescent="0.25">
      <c r="B199" s="4" t="s">
        <v>666</v>
      </c>
      <c r="C199" s="4" t="s">
        <v>667</v>
      </c>
      <c r="D199" s="4" t="s">
        <v>668</v>
      </c>
    </row>
    <row r="200" spans="2:4" x14ac:dyDescent="0.25">
      <c r="B200" s="4" t="s">
        <v>669</v>
      </c>
      <c r="C200" s="4" t="s">
        <v>670</v>
      </c>
      <c r="D200" s="4" t="s">
        <v>671</v>
      </c>
    </row>
    <row r="201" spans="2:4" x14ac:dyDescent="0.25">
      <c r="B201" s="4" t="s">
        <v>672</v>
      </c>
      <c r="C201" s="4" t="s">
        <v>673</v>
      </c>
      <c r="D201" s="4" t="s">
        <v>674</v>
      </c>
    </row>
    <row r="202" spans="2:4" x14ac:dyDescent="0.25">
      <c r="B202" s="4" t="s">
        <v>675</v>
      </c>
      <c r="C202" s="4" t="s">
        <v>676</v>
      </c>
      <c r="D202" s="4" t="s">
        <v>677</v>
      </c>
    </row>
    <row r="203" spans="2:4" x14ac:dyDescent="0.25">
      <c r="B203" s="4" t="s">
        <v>678</v>
      </c>
      <c r="C203" s="4" t="s">
        <v>679</v>
      </c>
      <c r="D203" s="4" t="s">
        <v>680</v>
      </c>
    </row>
    <row r="204" spans="2:4" x14ac:dyDescent="0.25">
      <c r="B204" s="5" t="s">
        <v>646</v>
      </c>
      <c r="C204" s="8" t="s">
        <v>681</v>
      </c>
      <c r="D204" s="5" t="s">
        <v>682</v>
      </c>
    </row>
    <row r="205" spans="2:4" x14ac:dyDescent="0.25">
      <c r="B205" s="4" t="s">
        <v>684</v>
      </c>
      <c r="C205" s="4" t="s">
        <v>685</v>
      </c>
      <c r="D205" s="4" t="s">
        <v>686</v>
      </c>
    </row>
    <row r="206" spans="2:4" x14ac:dyDescent="0.25">
      <c r="B206" s="4" t="s">
        <v>687</v>
      </c>
      <c r="C206" s="4" t="s">
        <v>688</v>
      </c>
      <c r="D206" s="4" t="s">
        <v>689</v>
      </c>
    </row>
    <row r="207" spans="2:4" x14ac:dyDescent="0.25">
      <c r="B207" s="4" t="s">
        <v>690</v>
      </c>
      <c r="C207" s="4" t="s">
        <v>691</v>
      </c>
      <c r="D207" s="4" t="s">
        <v>692</v>
      </c>
    </row>
    <row r="208" spans="2:4" x14ac:dyDescent="0.25">
      <c r="B208" s="4" t="s">
        <v>693</v>
      </c>
      <c r="C208" s="4" t="s">
        <v>694</v>
      </c>
      <c r="D208" s="4" t="s">
        <v>694</v>
      </c>
    </row>
    <row r="209" spans="2:4" x14ac:dyDescent="0.25">
      <c r="B209" s="4" t="s">
        <v>695</v>
      </c>
      <c r="C209" s="4" t="s">
        <v>695</v>
      </c>
      <c r="D209" s="4" t="s">
        <v>696</v>
      </c>
    </row>
    <row r="210" spans="2:4" x14ac:dyDescent="0.25">
      <c r="B210" s="4" t="s">
        <v>697</v>
      </c>
      <c r="C210" s="4" t="s">
        <v>698</v>
      </c>
      <c r="D210" s="4" t="s">
        <v>699</v>
      </c>
    </row>
    <row r="211" spans="2:4" x14ac:dyDescent="0.25">
      <c r="B211" s="4" t="s">
        <v>700</v>
      </c>
      <c r="C211" s="4" t="s">
        <v>701</v>
      </c>
      <c r="D211" s="4" t="s">
        <v>702</v>
      </c>
    </row>
    <row r="212" spans="2:4" x14ac:dyDescent="0.25">
      <c r="B212" s="4" t="s">
        <v>703</v>
      </c>
      <c r="C212" s="4" t="s">
        <v>704</v>
      </c>
      <c r="D212" s="4" t="s">
        <v>705</v>
      </c>
    </row>
    <row r="213" spans="2:4" x14ac:dyDescent="0.25">
      <c r="B213" s="4" t="s">
        <v>706</v>
      </c>
      <c r="C213" s="4" t="s">
        <v>707</v>
      </c>
      <c r="D213" s="4" t="s">
        <v>708</v>
      </c>
    </row>
    <row r="214" spans="2:4" x14ac:dyDescent="0.25">
      <c r="B214" s="4" t="s">
        <v>709</v>
      </c>
      <c r="C214" s="4" t="s">
        <v>710</v>
      </c>
      <c r="D214" s="4" t="s">
        <v>711</v>
      </c>
    </row>
    <row r="215" spans="2:4" x14ac:dyDescent="0.25">
      <c r="B215" s="4" t="s">
        <v>712</v>
      </c>
      <c r="C215" s="4" t="s">
        <v>713</v>
      </c>
      <c r="D215" s="4" t="s">
        <v>714</v>
      </c>
    </row>
    <row r="216" spans="2:4" x14ac:dyDescent="0.25">
      <c r="B216" s="4" t="s">
        <v>715</v>
      </c>
      <c r="C216" s="4" t="s">
        <v>716</v>
      </c>
      <c r="D216" s="4" t="s">
        <v>717</v>
      </c>
    </row>
    <row r="217" spans="2:4" x14ac:dyDescent="0.25">
      <c r="B217" s="5" t="s">
        <v>683</v>
      </c>
      <c r="C217" s="8" t="s">
        <v>718</v>
      </c>
      <c r="D217" s="5" t="s">
        <v>719</v>
      </c>
    </row>
    <row r="218" spans="2:4" x14ac:dyDescent="0.25">
      <c r="B218" s="4" t="s">
        <v>721</v>
      </c>
      <c r="C218" s="4" t="s">
        <v>722</v>
      </c>
      <c r="D218" s="4" t="s">
        <v>723</v>
      </c>
    </row>
    <row r="219" spans="2:4" x14ac:dyDescent="0.25">
      <c r="B219" s="4" t="s">
        <v>724</v>
      </c>
      <c r="C219" s="4" t="s">
        <v>725</v>
      </c>
      <c r="D219" s="4" t="s">
        <v>726</v>
      </c>
    </row>
    <row r="220" spans="2:4" x14ac:dyDescent="0.25">
      <c r="B220" s="4" t="s">
        <v>727</v>
      </c>
      <c r="C220" s="4" t="s">
        <v>728</v>
      </c>
      <c r="D220" s="4" t="s">
        <v>729</v>
      </c>
    </row>
    <row r="221" spans="2:4" x14ac:dyDescent="0.25">
      <c r="B221" s="4" t="s">
        <v>730</v>
      </c>
      <c r="C221" s="4" t="s">
        <v>731</v>
      </c>
      <c r="D221" s="4" t="s">
        <v>731</v>
      </c>
    </row>
    <row r="222" spans="2:4" x14ac:dyDescent="0.25">
      <c r="B222" s="4" t="s">
        <v>732</v>
      </c>
      <c r="C222" s="4" t="s">
        <v>732</v>
      </c>
      <c r="D222" s="4" t="s">
        <v>733</v>
      </c>
    </row>
    <row r="223" spans="2:4" x14ac:dyDescent="0.25">
      <c r="B223" s="4" t="s">
        <v>734</v>
      </c>
      <c r="C223" s="4" t="s">
        <v>735</v>
      </c>
      <c r="D223" s="4" t="s">
        <v>736</v>
      </c>
    </row>
    <row r="224" spans="2:4" x14ac:dyDescent="0.25">
      <c r="B224" s="4" t="s">
        <v>737</v>
      </c>
      <c r="C224" s="4" t="s">
        <v>738</v>
      </c>
      <c r="D224" s="4" t="s">
        <v>739</v>
      </c>
    </row>
    <row r="225" spans="2:4" x14ac:dyDescent="0.25">
      <c r="B225" s="4" t="s">
        <v>740</v>
      </c>
      <c r="C225" s="4" t="s">
        <v>741</v>
      </c>
      <c r="D225" s="4" t="s">
        <v>742</v>
      </c>
    </row>
    <row r="226" spans="2:4" x14ac:dyDescent="0.25">
      <c r="B226" s="4" t="s">
        <v>743</v>
      </c>
      <c r="C226" s="4" t="s">
        <v>744</v>
      </c>
      <c r="D226" s="4" t="s">
        <v>745</v>
      </c>
    </row>
    <row r="227" spans="2:4" x14ac:dyDescent="0.25">
      <c r="B227" s="4" t="s">
        <v>746</v>
      </c>
      <c r="C227" s="4" t="s">
        <v>747</v>
      </c>
      <c r="D227" s="4" t="s">
        <v>748</v>
      </c>
    </row>
    <row r="228" spans="2:4" x14ac:dyDescent="0.25">
      <c r="B228" s="4" t="s">
        <v>749</v>
      </c>
      <c r="C228" s="4" t="s">
        <v>750</v>
      </c>
      <c r="D228" s="4" t="s">
        <v>751</v>
      </c>
    </row>
    <row r="229" spans="2:4" x14ac:dyDescent="0.25">
      <c r="B229" s="4" t="s">
        <v>752</v>
      </c>
      <c r="C229" s="4" t="s">
        <v>753</v>
      </c>
      <c r="D229" s="4" t="s">
        <v>754</v>
      </c>
    </row>
    <row r="230" spans="2:4" x14ac:dyDescent="0.25">
      <c r="B230" s="5" t="s">
        <v>720</v>
      </c>
      <c r="C230" s="8" t="s">
        <v>755</v>
      </c>
      <c r="D230" s="5" t="s">
        <v>756</v>
      </c>
    </row>
    <row r="231" spans="2:4" x14ac:dyDescent="0.25">
      <c r="B231" s="4" t="s">
        <v>758</v>
      </c>
      <c r="C231" s="4" t="s">
        <v>759</v>
      </c>
      <c r="D231" s="4" t="s">
        <v>760</v>
      </c>
    </row>
    <row r="232" spans="2:4" x14ac:dyDescent="0.25">
      <c r="B232" s="4" t="s">
        <v>761</v>
      </c>
      <c r="C232" s="4" t="s">
        <v>762</v>
      </c>
      <c r="D232" s="4" t="s">
        <v>763</v>
      </c>
    </row>
    <row r="233" spans="2:4" x14ac:dyDescent="0.25">
      <c r="B233" s="4" t="s">
        <v>764</v>
      </c>
      <c r="C233" s="4" t="s">
        <v>765</v>
      </c>
      <c r="D233" s="4" t="s">
        <v>766</v>
      </c>
    </row>
    <row r="234" spans="2:4" x14ac:dyDescent="0.25">
      <c r="B234" s="4" t="s">
        <v>767</v>
      </c>
      <c r="C234" s="4" t="s">
        <v>768</v>
      </c>
      <c r="D234" s="4" t="s">
        <v>768</v>
      </c>
    </row>
    <row r="235" spans="2:4" x14ac:dyDescent="0.25">
      <c r="B235" s="4" t="s">
        <v>769</v>
      </c>
      <c r="C235" s="4" t="s">
        <v>769</v>
      </c>
      <c r="D235" s="4" t="s">
        <v>770</v>
      </c>
    </row>
    <row r="236" spans="2:4" x14ac:dyDescent="0.25">
      <c r="B236" s="4" t="s">
        <v>771</v>
      </c>
      <c r="C236" s="4" t="s">
        <v>772</v>
      </c>
      <c r="D236" s="4" t="s">
        <v>773</v>
      </c>
    </row>
    <row r="237" spans="2:4" x14ac:dyDescent="0.25">
      <c r="B237" s="4" t="s">
        <v>774</v>
      </c>
      <c r="C237" s="4" t="s">
        <v>775</v>
      </c>
      <c r="D237" s="4" t="s">
        <v>776</v>
      </c>
    </row>
    <row r="238" spans="2:4" x14ac:dyDescent="0.25">
      <c r="B238" s="4" t="s">
        <v>777</v>
      </c>
      <c r="C238" s="4" t="s">
        <v>778</v>
      </c>
      <c r="D238" s="4" t="s">
        <v>779</v>
      </c>
    </row>
    <row r="239" spans="2:4" x14ac:dyDescent="0.25">
      <c r="B239" s="4" t="s">
        <v>780</v>
      </c>
      <c r="C239" s="4" t="s">
        <v>781</v>
      </c>
      <c r="D239" s="4" t="s">
        <v>782</v>
      </c>
    </row>
    <row r="240" spans="2:4" x14ac:dyDescent="0.25">
      <c r="B240" s="4" t="s">
        <v>783</v>
      </c>
      <c r="C240" s="4" t="s">
        <v>784</v>
      </c>
      <c r="D240" s="4" t="s">
        <v>785</v>
      </c>
    </row>
    <row r="241" spans="2:4" x14ac:dyDescent="0.25">
      <c r="B241" s="4" t="s">
        <v>786</v>
      </c>
      <c r="C241" s="4" t="s">
        <v>787</v>
      </c>
      <c r="D241" s="4" t="s">
        <v>788</v>
      </c>
    </row>
    <row r="242" spans="2:4" x14ac:dyDescent="0.25">
      <c r="B242" s="4" t="s">
        <v>789</v>
      </c>
      <c r="C242" s="4" t="s">
        <v>790</v>
      </c>
      <c r="D242" s="4" t="s">
        <v>791</v>
      </c>
    </row>
    <row r="243" spans="2:4" x14ac:dyDescent="0.25">
      <c r="B243" s="5" t="s">
        <v>757</v>
      </c>
      <c r="C243" s="8" t="s">
        <v>792</v>
      </c>
      <c r="D243" s="5" t="s">
        <v>793</v>
      </c>
    </row>
    <row r="244" spans="2:4" x14ac:dyDescent="0.25">
      <c r="B244" s="4" t="s">
        <v>795</v>
      </c>
      <c r="C244" s="4" t="s">
        <v>796</v>
      </c>
      <c r="D244" s="4" t="s">
        <v>797</v>
      </c>
    </row>
    <row r="245" spans="2:4" x14ac:dyDescent="0.25">
      <c r="B245" s="4" t="s">
        <v>798</v>
      </c>
      <c r="C245" s="4" t="s">
        <v>799</v>
      </c>
      <c r="D245" s="4" t="s">
        <v>800</v>
      </c>
    </row>
    <row r="246" spans="2:4" x14ac:dyDescent="0.25">
      <c r="B246" s="4" t="s">
        <v>801</v>
      </c>
      <c r="C246" s="4" t="s">
        <v>802</v>
      </c>
      <c r="D246" s="4" t="s">
        <v>803</v>
      </c>
    </row>
    <row r="247" spans="2:4" x14ac:dyDescent="0.25">
      <c r="B247" s="4" t="s">
        <v>804</v>
      </c>
      <c r="C247" s="4" t="s">
        <v>805</v>
      </c>
      <c r="D247" s="4" t="s">
        <v>805</v>
      </c>
    </row>
    <row r="248" spans="2:4" x14ac:dyDescent="0.25">
      <c r="B248" s="4" t="s">
        <v>806</v>
      </c>
      <c r="C248" s="4" t="s">
        <v>806</v>
      </c>
      <c r="D248" s="4" t="s">
        <v>807</v>
      </c>
    </row>
    <row r="249" spans="2:4" x14ac:dyDescent="0.25">
      <c r="B249" s="4" t="s">
        <v>808</v>
      </c>
      <c r="C249" s="4" t="s">
        <v>809</v>
      </c>
      <c r="D249" s="4" t="s">
        <v>810</v>
      </c>
    </row>
    <row r="250" spans="2:4" x14ac:dyDescent="0.25">
      <c r="B250" s="4" t="s">
        <v>811</v>
      </c>
      <c r="C250" s="4" t="s">
        <v>812</v>
      </c>
      <c r="D250" s="4" t="s">
        <v>813</v>
      </c>
    </row>
    <row r="251" spans="2:4" x14ac:dyDescent="0.25">
      <c r="B251" s="4" t="s">
        <v>814</v>
      </c>
      <c r="C251" s="4" t="s">
        <v>815</v>
      </c>
      <c r="D251" s="4" t="s">
        <v>816</v>
      </c>
    </row>
    <row r="252" spans="2:4" x14ac:dyDescent="0.25">
      <c r="B252" s="4" t="s">
        <v>817</v>
      </c>
      <c r="C252" s="4" t="s">
        <v>818</v>
      </c>
      <c r="D252" s="4" t="s">
        <v>819</v>
      </c>
    </row>
    <row r="253" spans="2:4" x14ac:dyDescent="0.25">
      <c r="B253" s="4" t="s">
        <v>820</v>
      </c>
      <c r="C253" s="4" t="s">
        <v>821</v>
      </c>
      <c r="D253" s="4" t="s">
        <v>822</v>
      </c>
    </row>
    <row r="254" spans="2:4" x14ac:dyDescent="0.25">
      <c r="B254" s="4" t="s">
        <v>823</v>
      </c>
      <c r="C254" s="4" t="s">
        <v>824</v>
      </c>
      <c r="D254" s="4" t="s">
        <v>825</v>
      </c>
    </row>
    <row r="255" spans="2:4" x14ac:dyDescent="0.25">
      <c r="B255" s="4" t="s">
        <v>826</v>
      </c>
      <c r="C255" s="4" t="s">
        <v>827</v>
      </c>
      <c r="D255" s="4" t="s">
        <v>828</v>
      </c>
    </row>
    <row r="256" spans="2:4" x14ac:dyDescent="0.25">
      <c r="B256" s="5" t="s">
        <v>794</v>
      </c>
      <c r="C256" s="8" t="s">
        <v>829</v>
      </c>
      <c r="D256" s="5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2021-12-09T08:29:01Z</cp:lastPrinted>
  <dcterms:created xsi:type="dcterms:W3CDTF">2015-03-12T08:53:45Z</dcterms:created>
  <dcterms:modified xsi:type="dcterms:W3CDTF">2023-03-06T13:42:40Z</dcterms:modified>
</cp:coreProperties>
</file>